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OrKi_RSA\Desktop\"/>
    </mc:Choice>
  </mc:AlternateContent>
  <xr:revisionPtr revIDLastSave="0" documentId="13_ncr:1_{8E7F0FAC-2342-478E-AA56-FCB0C7A901D3}" xr6:coauthVersionLast="47" xr6:coauthVersionMax="47" xr10:uidLastSave="{00000000-0000-0000-0000-000000000000}"/>
  <workbookProtection workbookAlgorithmName="SHA-512" workbookHashValue="8SvL9vJUbtE6J1bh1RX39+taz++8EYhk+tYInlWT37Ul8ZyYHYrz4ZOw0RjNFF2Uk++0lE09+V+jeqw5EUuiVA==" workbookSaltValue="DDmX3xYrTbWTiz05PM1ibw==" workbookSpinCount="100000" lockStructure="1"/>
  <bookViews>
    <workbookView xWindow="-120" yWindow="-120" windowWidth="29040" windowHeight="15720" firstSheet="1" activeTab="1" xr2:uid="{00000000-000D-0000-FFFF-FFFF00000000}"/>
  </bookViews>
  <sheets>
    <sheet name="Sheet1" sheetId="1" state="veryHidden" r:id="rId1"/>
    <sheet name="INVOICE" sheetId="14" r:id="rId2"/>
    <sheet name="SETUP" sheetId="3" state="veryHidden" r:id="rId3"/>
    <sheet name="Med_Aids" sheetId="15" state="veryHidden" r:id="rId4"/>
    <sheet name="PNP2011" sheetId="4" state="veryHidden" r:id="rId5"/>
  </sheets>
  <externalReferences>
    <externalReference r:id="rId6"/>
    <externalReference r:id="rId7"/>
  </externalReferences>
  <definedNames>
    <definedName name="__IntlFixup" hidden="1">TRUE</definedName>
    <definedName name="_xlnm._FilterDatabase" localSheetId="1" hidden="1">INVOICE!$B$22:$I$44</definedName>
    <definedName name="_xlnm._FilterDatabase" localSheetId="2" hidden="1">SETUP!$A$2:$B$29</definedName>
    <definedName name="_Order1" hidden="1">0</definedName>
    <definedName name="AMOUNT1">INVOICE!$I$23</definedName>
    <definedName name="AMOUNT10">INVOICE!$I$32</definedName>
    <definedName name="AMOUNT11">INVOICE!$I$33</definedName>
    <definedName name="AMOUNT12">INVOICE!$I$34</definedName>
    <definedName name="AMOUNT13">INVOICE!$I$35</definedName>
    <definedName name="AMOUNT14">INVOICE!$I$36</definedName>
    <definedName name="AMOUNT15">INVOICE!$I$37</definedName>
    <definedName name="AMOUNT2">INVOICE!$I$24</definedName>
    <definedName name="AMOUNT3">INVOICE!$I$25</definedName>
    <definedName name="AMOUNT4">INVOICE!$I$26</definedName>
    <definedName name="AMOUNT5">INVOICE!$I$27</definedName>
    <definedName name="AMOUNT6">INVOICE!$I$28</definedName>
    <definedName name="AMOUNT7">INVOICE!$I$29</definedName>
    <definedName name="AMOUNT8">INVOICE!$I$30</definedName>
    <definedName name="AMOUNT9">INVOICE!$I$31</definedName>
    <definedName name="Ass_Adress1">[1]Assessment!$D$11</definedName>
    <definedName name="Ass_Adress2">[1]Assessment!$D$12</definedName>
    <definedName name="Ass_Adress3">[1]Assessment!$D$13</definedName>
    <definedName name="Ass_Adress4">[1]Assessment!$D$14</definedName>
    <definedName name="ass_MedOth">[1]Assessment!$D$23</definedName>
    <definedName name="Ass_Postal1">[1]Assessment!$O$11</definedName>
    <definedName name="Ass_Postal2">[1]Assessment!$O$12</definedName>
    <definedName name="Ass_Postal3">[1]Assessment!$O$13</definedName>
    <definedName name="AssTrPlDesc">[1]Assessment!$D$61</definedName>
    <definedName name="AWD_Order" hidden="1">OFFSET([0]!Data.Top.Left,1,0)</definedName>
    <definedName name="AWDDate_Ordered">#REF!</definedName>
    <definedName name="AWDDate_Required">#REF!</definedName>
    <definedName name="AWDStockDelAddr1">#REF!</definedName>
    <definedName name="AWDStockDelAddr2">#REF!</definedName>
    <definedName name="AWDStockDelAddr3">#REF!</definedName>
    <definedName name="AWDStockDelAddr4">#REF!</definedName>
    <definedName name="AWDStocklist">[1]SETUP!#REF!</definedName>
    <definedName name="ClaimItems" localSheetId="3">[1]SETUP!$AC$2:$AC$8</definedName>
    <definedName name="ClaimItems">SETUP!$AC$2:$AC$9</definedName>
    <definedName name="ClaimPeriodEnd">[1]VisitsInvoice!#REF!</definedName>
    <definedName name="ClaimPeriodStart">[1]VisitsInvoice!#REF!</definedName>
    <definedName name="ClaimsRange">SETUP!$AC$1:$AD$6</definedName>
    <definedName name="co_date1">#REF!</definedName>
    <definedName name="co_date2">#REF!</definedName>
    <definedName name="co_date3">#REF!</definedName>
    <definedName name="co_date4">#REF!</definedName>
    <definedName name="co_hospital">#REF!</definedName>
    <definedName name="co_location">#REF!</definedName>
    <definedName name="co_reason1">#REF!</definedName>
    <definedName name="co_reason2">#REF!</definedName>
    <definedName name="co_reason3">#REF!</definedName>
    <definedName name="co_reason4">#REF!</definedName>
    <definedName name="co_territory">#REF!</definedName>
    <definedName name="co_ward">#REF!</definedName>
    <definedName name="ConventionalTrtmnt">[1]Assessment!$D$52</definedName>
    <definedName name="Data.Dump" localSheetId="1" hidden="1">OFFSET([0]!Data.Top.Left,1,0)</definedName>
    <definedName name="Data.Dump" localSheetId="3" hidden="1">OFFSET([0]!Data.Top.Left,1,0)</definedName>
    <definedName name="Data.Dump" localSheetId="4" hidden="1">OFFSET([0]!Data.Top.Left,1,0)</definedName>
    <definedName name="Data.Dump" hidden="1">OFFSET([0]!Data.Top.Left,1,0)</definedName>
    <definedName name="Data.Dump2" localSheetId="3" hidden="1">OFFSET([0]!Data.Top.Left,1,0)</definedName>
    <definedName name="Data.Dump2" hidden="1">OFFSET([0]!Data.Top.Left,1,0)</definedName>
    <definedName name="Date_Ordered">[1]StockOrder!$D$16</definedName>
    <definedName name="Date_Required">[1]StockOrder!$D$18</definedName>
    <definedName name="Date1">INVOICE!$B$23</definedName>
    <definedName name="Date10">INVOICE!$B$32</definedName>
    <definedName name="Date11">INVOICE!$B$33</definedName>
    <definedName name="Date12">INVOICE!$B$34</definedName>
    <definedName name="Date13">INVOICE!$B$35</definedName>
    <definedName name="Date14">INVOICE!$B$36</definedName>
    <definedName name="Date15">INVOICE!$B$37</definedName>
    <definedName name="Date2">INVOICE!$B$24</definedName>
    <definedName name="Date3">INVOICE!$B$25</definedName>
    <definedName name="Date4">INVOICE!$B$26</definedName>
    <definedName name="Date5">INVOICE!$B$27</definedName>
    <definedName name="Date6">INVOICE!$B$28</definedName>
    <definedName name="Date7">INVOICE!$B$29</definedName>
    <definedName name="Date8">INVOICE!$B$30</definedName>
    <definedName name="Date9">INVOICE!$B$31</definedName>
    <definedName name="DateDate4">INVOICE!$B$26</definedName>
    <definedName name="Days">SETUP!$AI$2:$AI$32</definedName>
    <definedName name="DD_Day">[1]SETUP!$AI$2:$AI$32</definedName>
    <definedName name="DD_Month">[1]SETUP!$AH$2:$AH$13</definedName>
    <definedName name="DD_Year">[1]SETUP!$AG$2:$AG$117</definedName>
    <definedName name="DeclineReason" localSheetId="3">[1]SETUP!$W$2:$W$15</definedName>
    <definedName name="DeclineReason">SETUP!$W$2:$W$15</definedName>
    <definedName name="DeliveryContactNumber">[1]StockOrder!$D$20</definedName>
    <definedName name="disc_Date">[1]Progress!$D$42</definedName>
    <definedName name="disc_goalsach">[1]Progress!$D$44</definedName>
    <definedName name="disc_otherrsn">[1]Progress!$D$48</definedName>
    <definedName name="disc_reason">[1]Progress!$D$46</definedName>
    <definedName name="DOBDay">INVOICE!$I$19</definedName>
    <definedName name="DOBMonth">INVOICE!$H$19</definedName>
    <definedName name="DOBYear">INVOICE!$G$19</definedName>
    <definedName name="Exudate" localSheetId="3">[1]SETUP!$U$2:$U$6</definedName>
    <definedName name="Exudate">SETUP!$U$2:$U$6</definedName>
    <definedName name="fac_genhealth">[1]Progress!$D$22</definedName>
    <definedName name="fac_homenv">[1]Progress!$D$24</definedName>
    <definedName name="fac_meds">[1]Progress!$D$33</definedName>
    <definedName name="fac_mobi">[1]Progress!$D$26</definedName>
    <definedName name="fac_nutr">[1]Progress!$D$28</definedName>
    <definedName name="fac_progTrPlDesc">[1]Progress!$D$30</definedName>
    <definedName name="FulleName" localSheetId="3">#REF!</definedName>
    <definedName name="FulleName">'PNP2011'!$A$2:$A$195</definedName>
    <definedName name="gdxc">#REF!</definedName>
    <definedName name="GOVERNMENT_EMPLOYEES_MEDICAL_SCHEME_GEMS">Med_Aids!#REF!</definedName>
    <definedName name="HospitalList" localSheetId="3">[1]SETUP!$E$2:$E$300</definedName>
    <definedName name="HospitalList">SETUP!$E$2:$E$300</definedName>
    <definedName name="Hospitals" localSheetId="3">[1]SETUP!$E$2:$E$240</definedName>
    <definedName name="Hospitals">SETUP!$E$2:$E$233</definedName>
    <definedName name="HTML_CodePage" hidden="1">1252</definedName>
    <definedName name="HTML_Control" localSheetId="1" hidden="1">{"'Leverage'!$B$2:$M$418"}</definedName>
    <definedName name="HTML_Control" localSheetId="3" hidden="1">{"'Leverage'!$B$2:$M$418"}</definedName>
    <definedName name="HTML_Control" localSheetId="4" hidden="1">{"'Leverage'!$B$2:$M$418"}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inv_date">#REF!</definedName>
    <definedName name="inv_date1" localSheetId="3">[1]VisitsInvoice!$I$14</definedName>
    <definedName name="inv_date1">INVOICE!$I$13</definedName>
    <definedName name="inv_date10">#REF!</definedName>
    <definedName name="inv_date11">#REF!</definedName>
    <definedName name="inv_date12">#REF!</definedName>
    <definedName name="inv_date13">#REF!</definedName>
    <definedName name="inv_date14">#REF!</definedName>
    <definedName name="inv_date15">#REF!</definedName>
    <definedName name="inv_date2">#REF!</definedName>
    <definedName name="inv_date3">#REF!</definedName>
    <definedName name="inv_date4">#REF!</definedName>
    <definedName name="inv_date5">#REF!</definedName>
    <definedName name="inv_date6">#REF!</definedName>
    <definedName name="inv_date7">#REF!</definedName>
    <definedName name="inv_date8">#REF!</definedName>
    <definedName name="inv_date9">#REF!</definedName>
    <definedName name="inv_no">#REF!</definedName>
    <definedName name="inv_no1" localSheetId="3">[1]VisitsInvoice!$I$13</definedName>
    <definedName name="inv_no1">INVOICE!$I$12</definedName>
    <definedName name="inv_no10">#REF!</definedName>
    <definedName name="inv_no11">#REF!</definedName>
    <definedName name="inv_no12">#REF!</definedName>
    <definedName name="inv_no13">#REF!</definedName>
    <definedName name="inv_no14">#REF!</definedName>
    <definedName name="inv_no15">#REF!</definedName>
    <definedName name="inv_no2">#REF!</definedName>
    <definedName name="inv_no3">#REF!</definedName>
    <definedName name="inv_no4">#REF!</definedName>
    <definedName name="inv_no5">#REF!</definedName>
    <definedName name="inv_no6">#REF!</definedName>
    <definedName name="inv_no7">#REF!</definedName>
    <definedName name="inv_no8">#REF!</definedName>
    <definedName name="inv_no9">#REF!</definedName>
    <definedName name="inv_total1">INVOICE!$I$40</definedName>
    <definedName name="inv_total10">#REF!</definedName>
    <definedName name="inv_total11">#REF!</definedName>
    <definedName name="inv_total12">#REF!</definedName>
    <definedName name="inv_total13">#REF!</definedName>
    <definedName name="inv_total14">#REF!</definedName>
    <definedName name="inv_total15">#REF!</definedName>
    <definedName name="inv_total2">#REF!</definedName>
    <definedName name="inv_total3">#REF!</definedName>
    <definedName name="inv_total4">#REF!</definedName>
    <definedName name="inv_total5">#REF!</definedName>
    <definedName name="inv_total6">#REF!</definedName>
    <definedName name="inv_total7">#REF!</definedName>
    <definedName name="inv_total8">#REF!</definedName>
    <definedName name="inv_total9">#REF!</definedName>
    <definedName name="InvSubTot" localSheetId="3">[1]VisitsInvoice!$I$35</definedName>
    <definedName name="InvSubTot">INVOICE!$I$38</definedName>
    <definedName name="InvTotal">INVOICE!$I$40</definedName>
    <definedName name="InvVAT">INVOICE!$I$39</definedName>
    <definedName name="InvVatNo">[2]VisitsInvoice!$H$4</definedName>
    <definedName name="lbl_hosp">[1]Assessment!#REF!</definedName>
    <definedName name="Location" localSheetId="3">[1]SETUP!$J$2:$J$54</definedName>
    <definedName name="Location">SETUP!$J$2:$J$51</definedName>
    <definedName name="LUVatRate">INVOICE!$C$17</definedName>
    <definedName name="Macro1" localSheetId="1">INVOICE!Macro1</definedName>
    <definedName name="Macro1" localSheetId="3">#N/A</definedName>
    <definedName name="Macro1" localSheetId="4">'PNP2011'!Macro1</definedName>
    <definedName name="Macro1">[0]!Macro1</definedName>
    <definedName name="Macro2" localSheetId="1">INVOICE!Macro2</definedName>
    <definedName name="Macro2" localSheetId="3">#N/A</definedName>
    <definedName name="Macro2" localSheetId="4">'PNP2011'!Macro2</definedName>
    <definedName name="Macro2">[0]!Macro2</definedName>
    <definedName name="MedAidGUIDList">Med_Aids!$A$2:$A$200</definedName>
    <definedName name="MedAidOther">INVOICE!$G$18</definedName>
    <definedName name="Months">SETUP!$AH$2:$AH$13</definedName>
    <definedName name="Other_Location">[1]Assessment!$H$17</definedName>
    <definedName name="OthInvSubTot">#REF!</definedName>
    <definedName name="OthInvTotal">#REF!</definedName>
    <definedName name="OthInvVAT">#REF!</definedName>
    <definedName name="Ownership" localSheetId="1" hidden="1">OFFSET([0]!Data.Top.Left,1,0)</definedName>
    <definedName name="Ownership" localSheetId="3" hidden="1">OFFSET([0]!Data.Top.Left,1,0)</definedName>
    <definedName name="Ownership" localSheetId="4" hidden="1">OFFSET([0]!Data.Top.Left,1,0)</definedName>
    <definedName name="Ownership" hidden="1">OFFSET([0]!Data.Top.Left,1,0)</definedName>
    <definedName name="Patient_Medical_Aid">INVOICE!$F$16</definedName>
    <definedName name="Patient_Medical_Aid_Number">INVOICE!$G$17</definedName>
    <definedName name="PATIENT_NAME">INVOICE!$G$15</definedName>
    <definedName name="PAuthInd">[1]Assessment!$M$23</definedName>
    <definedName name="pd_assmntdate">[1]Assessment!$D$27</definedName>
    <definedName name="pd_dob_day">[1]Assessment!$H$7</definedName>
    <definedName name="pd_dob_month">[1]Assessment!$F$7</definedName>
    <definedName name="pd_dob_year">[1]Assessment!$D$7</definedName>
    <definedName name="pd_drname">[1]Assessment!$D$31</definedName>
    <definedName name="pd_drno">[1]Assessment!$N$31</definedName>
    <definedName name="pd_hospdate">[1]Assessment!$D$25</definedName>
    <definedName name="pd_hospit">[1]Assessment!$H$19</definedName>
    <definedName name="pd_loc">[1]Assessment!$D$17</definedName>
    <definedName name="pd_med">[1]Assessment!$H$21</definedName>
    <definedName name="pd_medno">[1]Assessment!$D$21</definedName>
    <definedName name="pd_name">[1]Assessment!$D$5</definedName>
    <definedName name="Pd_Phone">[1]Assessment!$D$9</definedName>
    <definedName name="pd_pnp" localSheetId="3">#REF!</definedName>
    <definedName name="pd_pnp">'PNP2011'!$A$2:$A$195</definedName>
    <definedName name="pd_surname">[1]Assessment!$N$5</definedName>
    <definedName name="pd_terr">[1]Assessment!$D$29</definedName>
    <definedName name="pd_title">[1]Assessment!$N$7</definedName>
    <definedName name="pd_ward">[1]Assessment!$D$19</definedName>
    <definedName name="pers_DocPhone">[1]Assessment!$D$33</definedName>
    <definedName name="pers_MainMem">[1]Assessment!$D$41</definedName>
    <definedName name="pers_MainMemID">[1]Assessment!$R$41</definedName>
    <definedName name="pers_NextOfKin">[1]Assessment!$D$37</definedName>
    <definedName name="pers_NextOfKinPhone">[1]Assessment!$D$39</definedName>
    <definedName name="pers_NextOfKinRelation">[1]Assessment!$R$37</definedName>
    <definedName name="pers_PNPName">[1]Assessment!#REF!</definedName>
    <definedName name="PNP">[1]Assessment!$D$3</definedName>
    <definedName name="pnp_name1">[1]VisitsInvoice!$B$3</definedName>
    <definedName name="pnp_name10">#REF!</definedName>
    <definedName name="pnp_name11">#REF!</definedName>
    <definedName name="pnp_name12">#REF!</definedName>
    <definedName name="pnp_name13">#REF!</definedName>
    <definedName name="pnp_name14">#REF!</definedName>
    <definedName name="pnp_name15">#REF!</definedName>
    <definedName name="pnp_name2">#REF!</definedName>
    <definedName name="pnp_name3">#REF!</definedName>
    <definedName name="pnp_name4">#REF!</definedName>
    <definedName name="pnp_name5">#REF!</definedName>
    <definedName name="pnp_name6">#REF!</definedName>
    <definedName name="pnp_name7">#REF!</definedName>
    <definedName name="pnp_name8">#REF!</definedName>
    <definedName name="pnp_name9">#REF!</definedName>
    <definedName name="PNPList" localSheetId="3">#REF!</definedName>
    <definedName name="PNPList">'PNP2011'!$A$2:$A$180</definedName>
    <definedName name="PNPMatrix" localSheetId="3">#REF!</definedName>
    <definedName name="PNPMatrix">'PNP2011'!$A$1:$O$180</definedName>
    <definedName name="pnpname">INVOICE!$D$3</definedName>
    <definedName name="Postal_Code">[1]Assessment!$O$15</definedName>
    <definedName name="pr_date">[1]Progress!$D$11</definedName>
    <definedName name="pr_Hospital">[1]Progress!$K$15</definedName>
    <definedName name="pr_Location">[1]Progress!$D$15</definedName>
    <definedName name="pr_otherlocation">[1]Progress!$D$17</definedName>
    <definedName name="pr_Territory">[1]Progress!$D$8</definedName>
    <definedName name="pr_ward">[1]Progress!$V$17</definedName>
    <definedName name="pr_wd1_EDate">[1]Progress!$D$56</definedName>
    <definedName name="pr_wd1DebrideDate">[1]Progress!$D$78</definedName>
    <definedName name="pr_wd1Dep">[1]Progress!$H$72</definedName>
    <definedName name="pr_wd1Edges">[1]Progress!$D$70</definedName>
    <definedName name="pr_wd1Exudate">[1]Progress!$D$88</definedName>
    <definedName name="pr_wd1Len">[1]Progress!$D$72</definedName>
    <definedName name="pr_wd1Moisture">[1]Progress!$D$68</definedName>
    <definedName name="pr_wd1Tunn">[1]Progress!$D$74</definedName>
    <definedName name="pr_wd1Undermin">[1]Progress!$D$76</definedName>
    <definedName name="pr_wd1Wid">[1]Progress!$F$72</definedName>
    <definedName name="pr_wd2_EDate">[1]Progress!$K$56</definedName>
    <definedName name="pr_wd2DebrideDate">[1]Progress!$K$78</definedName>
    <definedName name="pr_wd2Dep">[1]Progress!$O$72</definedName>
    <definedName name="pr_wd2Edges">[1]Progress!$K$70</definedName>
    <definedName name="pr_wd2Exudate">[1]Progress!$K$88</definedName>
    <definedName name="pr_wd2Len">[1]Progress!$K$72</definedName>
    <definedName name="pr_wd2Moisture">[1]Progress!$K$68</definedName>
    <definedName name="pr_wd2Tunn">[1]Progress!$K$74</definedName>
    <definedName name="pr_wd2Undermin">[1]Progress!$K$76</definedName>
    <definedName name="pr_wd2Wid">[1]Progress!$M$72</definedName>
    <definedName name="pr_wd3_EDate">[1]Progress!$R$56</definedName>
    <definedName name="pr_wd3DebrideDate">[1]Progress!$R$78</definedName>
    <definedName name="pr_wd3Dep">[1]Progress!$V$72</definedName>
    <definedName name="pr_wd3Edges">[1]Progress!$R$70</definedName>
    <definedName name="pr_wd3Exudate">[1]Progress!$R$88</definedName>
    <definedName name="pr_wd3Len">[1]Progress!$R$72</definedName>
    <definedName name="pr_wd3Moisture">[1]Progress!$R$68</definedName>
    <definedName name="pr_wd3Tunn">[1]Progress!$R$74</definedName>
    <definedName name="pr_wd3Undermin">[1]Progress!$R$76</definedName>
    <definedName name="pr_wd3Wid">[1]Progress!$T$72</definedName>
    <definedName name="pr_wd4_EDate">[1]Progress!$D$95</definedName>
    <definedName name="pr_wd4DebrideDate">[1]Progress!$D$117</definedName>
    <definedName name="pr_wd4Dep">[1]Progress!$H$111</definedName>
    <definedName name="pr_wd4Edges">[1]Progress!$D$109</definedName>
    <definedName name="pr_wd4Exudate">[1]Progress!$D$127</definedName>
    <definedName name="pr_wd4Len">[1]Progress!$D$111</definedName>
    <definedName name="pr_wd4Moisture">[1]Progress!$D$107</definedName>
    <definedName name="pr_wd4Tunn">[1]Progress!$D$113</definedName>
    <definedName name="pr_wd4Undermin">[1]Progress!$D$115</definedName>
    <definedName name="pr_wd4Wid">[1]Progress!$F$111</definedName>
    <definedName name="pr_wd5_EDate">[1]Progress!$K$95</definedName>
    <definedName name="pr_wd5DebrideDate">[1]Progress!$K$117</definedName>
    <definedName name="pr_wd5Dep">[1]Progress!$O$111</definedName>
    <definedName name="pr_wd5Edges">[1]Progress!$K$109</definedName>
    <definedName name="pr_wd5Exudate">[1]Progress!$K$127</definedName>
    <definedName name="pr_wd5Len">[1]Progress!$K$111</definedName>
    <definedName name="pr_wd5Moisture">[1]Progress!$K$107</definedName>
    <definedName name="pr_wd5Tunn">[1]Progress!$K$113</definedName>
    <definedName name="pr_wd5Undermin">[1]Progress!$K$115</definedName>
    <definedName name="pr_wd5Wid">[1]Progress!$M$111</definedName>
    <definedName name="pr_wd6_EDate">[1]Progress!$R$95</definedName>
    <definedName name="pr_wd6DebrideDate">[1]Progress!$R$117</definedName>
    <definedName name="pr_wd6Dep">[1]Progress!$V$111</definedName>
    <definedName name="pr_wd6Edges">[1]Progress!$R$109</definedName>
    <definedName name="pr_wd6Exudate">[1]Progress!$R$127</definedName>
    <definedName name="pr_wd6Len">[1]Progress!$R$111</definedName>
    <definedName name="pr_wd6Moisture">[1]Progress!$R$107</definedName>
    <definedName name="pr_wd6Tunn">[1]Progress!$R$113</definedName>
    <definedName name="pr_wd6Undermin">[1]Progress!$R$115</definedName>
    <definedName name="pr_wd6Wid">[1]Progress!$T$111</definedName>
    <definedName name="pr_wd7_EDate">[1]Progress!$D$134</definedName>
    <definedName name="pr_wd7DebrideDate">[1]Progress!$D$156</definedName>
    <definedName name="pr_wd7Dep">[1]Progress!$H$150</definedName>
    <definedName name="pr_wd7Edges">[1]Progress!$D$148</definedName>
    <definedName name="pr_wd7Exudate">[1]Progress!$D$166</definedName>
    <definedName name="pr_wd7Len">[1]Progress!$D$150</definedName>
    <definedName name="pr_wd7Moisture">[1]Progress!$D$146</definedName>
    <definedName name="pr_wd7Tunn">[1]Progress!$D$152</definedName>
    <definedName name="pr_wd7Undermin">[1]Progress!$D$154</definedName>
    <definedName name="pr_wd7Wid">[1]Progress!$F$150</definedName>
    <definedName name="pr_wd8_EDate">[1]Progress!$K$134</definedName>
    <definedName name="pr_wd8DebrideDate">[1]Progress!$K$156</definedName>
    <definedName name="pr_wd8Dep">[1]Progress!$O$150</definedName>
    <definedName name="pr_wd8Edges">[1]Progress!$K$148</definedName>
    <definedName name="pr_wd8Exudate">[1]Progress!$K$166</definedName>
    <definedName name="pr_wd8Len">[1]Progress!$K$150</definedName>
    <definedName name="pr_wd8Moisture">[1]Progress!$K$146</definedName>
    <definedName name="pr_wd8Tunn">[1]Progress!$K$152</definedName>
    <definedName name="pr_wd8Undermin">[1]Progress!$K$154</definedName>
    <definedName name="pr_wd8Wid">[1]Progress!$M$150</definedName>
    <definedName name="pr_wd9_EDate">[1]Progress!$R$134</definedName>
    <definedName name="pr_wd9DebrideDate">[1]Progress!$R$156</definedName>
    <definedName name="pr_wd9Dep">[1]Progress!$V$150</definedName>
    <definedName name="pr_wd9Edges">[1]Progress!$R$148</definedName>
    <definedName name="pr_wd9Exudate">[1]Progress!$R$166</definedName>
    <definedName name="pr_wd9Len">[1]Progress!$R$150</definedName>
    <definedName name="pr_wd9Moisture">[1]Progress!$R$146</definedName>
    <definedName name="pr_wd9Tunn">[1]Progress!$R$152</definedName>
    <definedName name="pr_wd9Undermin">[1]Progress!$R$154</definedName>
    <definedName name="pr_wd9Wid">[1]Progress!$T$150</definedName>
    <definedName name="PreauthInd">" "</definedName>
    <definedName name="_xlnm.Print_Area" localSheetId="1">INVOICE!$A$1:$J$47</definedName>
    <definedName name="_xlnm.Print_Area" localSheetId="4">'PNP2011'!$A$1:$T$65</definedName>
    <definedName name="_xlnm.Print_Titles" localSheetId="4">'PNP2011'!$1:$1</definedName>
    <definedName name="Progr_PrgToGoals">[1]Progress!$D$37</definedName>
    <definedName name="Reason1">INVOICE!$E$23</definedName>
    <definedName name="Reason10">INVOICE!$E$32</definedName>
    <definedName name="Reason11">INVOICE!$E$33</definedName>
    <definedName name="Reason12">INVOICE!$E$34</definedName>
    <definedName name="Reason13">INVOICE!$E$35</definedName>
    <definedName name="Reason14">INVOICE!$E$36</definedName>
    <definedName name="Reason15">INVOICE!$E$37</definedName>
    <definedName name="Reason2">INVOICE!$E$24</definedName>
    <definedName name="Reason3">INVOICE!$E$25</definedName>
    <definedName name="Reason4">INVOICE!$E$26</definedName>
    <definedName name="Reason5">INVOICE!$E$27</definedName>
    <definedName name="Reason6">INVOICE!$E$28</definedName>
    <definedName name="Reason7">INVOICE!$E$29</definedName>
    <definedName name="Reason8">INVOICE!$E$30</definedName>
    <definedName name="Reason9">INVOICE!$E$31</definedName>
    <definedName name="SO_Hospital">[1]StockOrder!$D$11</definedName>
    <definedName name="SO_Location">[1]StockOrder!$O$9</definedName>
    <definedName name="SO_Territory">[1]StockOrder!$D$9</definedName>
    <definedName name="SO_Ward">[1]StockOrder!$R$11</definedName>
    <definedName name="StockCode">SETUP!$B$2:$B$33</definedName>
    <definedName name="StockCodes">SETUP!$B$2:$B$33</definedName>
    <definedName name="StockDelAddr1">[1]StockOrder!$M$16</definedName>
    <definedName name="StockDelAddr2">[1]StockOrder!$M$17</definedName>
    <definedName name="StockDelAddr3">[1]StockOrder!$M$18</definedName>
    <definedName name="StockDelAddr4">[1]StockOrder!$M$19</definedName>
    <definedName name="Stocklist" localSheetId="3">[1]Stocklist!$A$2:$A$166</definedName>
    <definedName name="Stocklist">SETUP!$A$2:$A$33</definedName>
    <definedName name="Street_Code">[1]Assessment!$D$15</definedName>
    <definedName name="Territory" localSheetId="3">[1]Regions!$A$2:$A$36</definedName>
    <definedName name="Territory">SETUP!$G$2:$G$30</definedName>
    <definedName name="TreatmentGoals">SETUP!$AA$2:$AA$8</definedName>
    <definedName name="TreatmentPlan">SETUP!$Y$2:$Y$5</definedName>
    <definedName name="Type1">INVOICE!$C$23</definedName>
    <definedName name="Type10">INVOICE!$C$32</definedName>
    <definedName name="Type11">INVOICE!$C$33</definedName>
    <definedName name="Type12">INVOICE!$C$34</definedName>
    <definedName name="Type13">INVOICE!$C$35</definedName>
    <definedName name="Type14">INVOICE!$C$36</definedName>
    <definedName name="Type15">INVOICE!$C$37</definedName>
    <definedName name="Type2">INVOICE!$C$24</definedName>
    <definedName name="Type3">INVOICE!$C$25</definedName>
    <definedName name="Type4">INVOICE!$C$26</definedName>
    <definedName name="Type5">INVOICE!$C$27</definedName>
    <definedName name="Type6">INVOICE!$C$28</definedName>
    <definedName name="Type7">INVOICE!$C$29</definedName>
    <definedName name="Type8">INVOICE!$C$30</definedName>
    <definedName name="Type9">INVOICE!$C$31</definedName>
    <definedName name="VATRate">SETUP!$C$2</definedName>
    <definedName name="wd_1_SDate">[1]Assessment!$D$99</definedName>
    <definedName name="wd_1chronic">[1]Assessment!$D$113</definedName>
    <definedName name="wd_1dep">[1]Assessment!$H$123</definedName>
    <definedName name="wd_1edge">[1]Assessment!$D$121</definedName>
    <definedName name="wd_1exud">[1]Assessment!$D$138</definedName>
    <definedName name="wd_1len">[1]Assessment!$D$123</definedName>
    <definedName name="wd_1loc">[1]Assessment!$D$103</definedName>
    <definedName name="wd_1moist">[1]Assessment!$D$119</definedName>
    <definedName name="wd_1tyoth">[1]Assessment!$D$105</definedName>
    <definedName name="wd_1type">[1]Assessment!$D$109</definedName>
    <definedName name="wd_1tysub">[1]Assessment!$D$111</definedName>
    <definedName name="wd_1wid">[1]Assessment!$F$123</definedName>
    <definedName name="wd_2_SDate">[1]Assessment!$K$99</definedName>
    <definedName name="wd_2chronic">[1]Assessment!$K$113</definedName>
    <definedName name="wd_2dep">[1]Assessment!$O$123</definedName>
    <definedName name="wd_2edge">[1]Assessment!$K$121</definedName>
    <definedName name="wd_2exud">[1]Assessment!$K$138</definedName>
    <definedName name="wd_2len">[1]Assessment!$K$123</definedName>
    <definedName name="wd_2loc">[1]Assessment!$K$103</definedName>
    <definedName name="wd_2moist">[1]Assessment!$K$119</definedName>
    <definedName name="wd_2tyoth">[1]Assessment!$K$105</definedName>
    <definedName name="wd_2type">[1]Assessment!$K$109</definedName>
    <definedName name="wd_2tysub">[1]Assessment!$K$111</definedName>
    <definedName name="wd_2wid">[1]Assessment!$M$123</definedName>
    <definedName name="wd_3_SDate">[1]Assessment!$R$99</definedName>
    <definedName name="wd_3chronic">[1]Assessment!$R$113</definedName>
    <definedName name="wd_3dep">[1]Assessment!$V$123</definedName>
    <definedName name="wd_3edge">[1]Assessment!$R$121</definedName>
    <definedName name="wd_3exud">[1]Assessment!$R$138</definedName>
    <definedName name="wd_3len">[1]Assessment!$R$123</definedName>
    <definedName name="wd_3loc">[1]Assessment!$R$103</definedName>
    <definedName name="wd_3moist">[1]Assessment!$R$119</definedName>
    <definedName name="wd_3tyoth">[1]Assessment!$R$105</definedName>
    <definedName name="wd_3type">[1]Assessment!$R$109</definedName>
    <definedName name="wd_3tysub">[1]Assessment!$R$111</definedName>
    <definedName name="wd_3wid">[1]Assessment!$T$123</definedName>
    <definedName name="wd_4_SDate">[1]Assessment!$D$144</definedName>
    <definedName name="wd_4chronic">[1]Assessment!$D$158</definedName>
    <definedName name="wd_4dep">[1]Assessment!$H$168</definedName>
    <definedName name="wd_4edge">[1]Assessment!$D$166</definedName>
    <definedName name="wd_4exud">[1]Assessment!$D$183</definedName>
    <definedName name="wd_4len">[1]Assessment!$D$168</definedName>
    <definedName name="wd_4loc">[1]Assessment!$D$148</definedName>
    <definedName name="wd_4moist">[1]Assessment!$D$164</definedName>
    <definedName name="wd_4tyoth">[1]Assessment!$D$150</definedName>
    <definedName name="wd_4type">[1]Assessment!$D$154</definedName>
    <definedName name="wd_4tysub">[1]Assessment!$D$156</definedName>
    <definedName name="wd_4wid">[1]Assessment!$F$168</definedName>
    <definedName name="wd_5_SDate">[1]Assessment!$K$144</definedName>
    <definedName name="wd_5chronic">[1]Assessment!$K$158</definedName>
    <definedName name="wd_5dep">[1]Assessment!$O$168</definedName>
    <definedName name="wd_5edge">[1]Assessment!$K$166</definedName>
    <definedName name="wd_5exud">[1]Assessment!$K$183</definedName>
    <definedName name="wd_5len">[1]Assessment!$K$168</definedName>
    <definedName name="wd_5loc">[1]Assessment!$K$148</definedName>
    <definedName name="wd_5moist">[1]Assessment!$K$164</definedName>
    <definedName name="wd_5tyoth">[1]Assessment!$K$150</definedName>
    <definedName name="wd_5type">[1]Assessment!$K$154</definedName>
    <definedName name="wd_5tysub">[1]Assessment!$K$156</definedName>
    <definedName name="wd_5wid">[1]Assessment!$M$168</definedName>
    <definedName name="wd_6_SDate">[1]Assessment!$R$144</definedName>
    <definedName name="wd_6chronic">[1]Assessment!$R$158</definedName>
    <definedName name="wd_6dep">[1]Assessment!$V$168</definedName>
    <definedName name="wd_6edge">[1]Assessment!$R$166</definedName>
    <definedName name="wd_6exud">[1]Assessment!$R$183</definedName>
    <definedName name="wd_6len">[1]Assessment!$R$168</definedName>
    <definedName name="wd_6loc">[1]Assessment!$R$148</definedName>
    <definedName name="wd_6moist">[1]Assessment!$R$164</definedName>
    <definedName name="wd_6tyoth">[1]Assessment!$R$150</definedName>
    <definedName name="wd_6type">[1]Assessment!$R$154</definedName>
    <definedName name="wd_6tysub">[1]Assessment!$R$156</definedName>
    <definedName name="wd_6wid">[1]Assessment!$T$168</definedName>
    <definedName name="wd_7_SDate">[1]Assessment!$D$189</definedName>
    <definedName name="wd_7chronic">[1]Assessment!$D$203</definedName>
    <definedName name="wd_7dep">[1]Assessment!$H$213</definedName>
    <definedName name="wd_7edge">[1]Assessment!$D$211</definedName>
    <definedName name="wd_7exud">[1]Assessment!$D$228</definedName>
    <definedName name="wd_7len">[1]Assessment!$D$213</definedName>
    <definedName name="wd_7loc">[1]Assessment!$D$193</definedName>
    <definedName name="wd_7moist">[1]Assessment!$D$209</definedName>
    <definedName name="wd_7tyoth">[1]Assessment!$D$195</definedName>
    <definedName name="wd_7type">[1]Assessment!$D$199</definedName>
    <definedName name="wd_7tysub">[1]Assessment!$D$201</definedName>
    <definedName name="wd_7wid">[1]Assessment!$F$213</definedName>
    <definedName name="wd_8_SDate">[1]Assessment!$K$189</definedName>
    <definedName name="wd_8chronic">[1]Assessment!$K$203</definedName>
    <definedName name="wd_8dep">[1]Assessment!$O$213</definedName>
    <definedName name="wd_8edge">[1]Assessment!$K$211</definedName>
    <definedName name="wd_8exud">[1]Assessment!$K$228</definedName>
    <definedName name="wd_8len">[1]Assessment!$K$213</definedName>
    <definedName name="wd_8loc">[1]Assessment!$K$193</definedName>
    <definedName name="wd_8moist">[1]Assessment!$K$209</definedName>
    <definedName name="wd_8tyoth">[1]Assessment!$K$195</definedName>
    <definedName name="wd_8type">[1]Assessment!$K$199</definedName>
    <definedName name="wd_8tysub">[1]Assessment!$K$201</definedName>
    <definedName name="wd_8wid">[1]Assessment!$M$213</definedName>
    <definedName name="wd_9_SDate">[1]Assessment!$R$189</definedName>
    <definedName name="wd_9chronic">[1]Assessment!$R$203</definedName>
    <definedName name="wd_9dep">[1]Assessment!$V$213</definedName>
    <definedName name="wd_9edge">[1]Assessment!$R$211</definedName>
    <definedName name="wd_9exud">[1]Assessment!$R$228</definedName>
    <definedName name="wd_9len">[1]Assessment!$R$213</definedName>
    <definedName name="wd_9loc">[1]Assessment!$R$193</definedName>
    <definedName name="wd_9moist">[1]Assessment!$R$209</definedName>
    <definedName name="wd_9tyoth">[1]Assessment!$R$195</definedName>
    <definedName name="wd_9type">[1]Assessment!$R$199</definedName>
    <definedName name="wd_9tysub">[1]Assessment!$R$201</definedName>
    <definedName name="wd_9wid">[1]Assessment!$T$213</definedName>
    <definedName name="wd_diagprime">[1]Assessment!$D$88</definedName>
    <definedName name="wd_diagsecond">[1]Assessment!$D$90</definedName>
    <definedName name="wd_icd10">[1]Assessment!$D$92</definedName>
    <definedName name="wd_ImpDate">[1]Assessment!$J$84</definedName>
    <definedName name="wd_medhist">[1]Assessment!$D$47</definedName>
    <definedName name="wd_medication">[1]Assessment!$D$64</definedName>
    <definedName name="wd_SolutionVacUlta">[1]Assessment!$D$86</definedName>
    <definedName name="wnd_1debr">[1]Assessment!$D$129</definedName>
    <definedName name="wnd_1tunl">[1]Assessment!$D$125</definedName>
    <definedName name="wnd_1undm">[1]Assessment!$D$127</definedName>
    <definedName name="wnd_2debr">[1]Assessment!$K$129</definedName>
    <definedName name="wnd_2tunl">[1]Assessment!$K$125</definedName>
    <definedName name="wnd_2undm">[1]Assessment!$K$127</definedName>
    <definedName name="wnd_3debr">[1]Assessment!$R$129</definedName>
    <definedName name="wnd_3tunl">[1]Assessment!$R$125</definedName>
    <definedName name="wnd_3undm">[1]Assessment!$R$127</definedName>
    <definedName name="wnd_4debr">[1]Assessment!$D$174</definedName>
    <definedName name="wnd_4tunl">[1]Assessment!$D$170</definedName>
    <definedName name="wnd_4undm">[1]Assessment!$D$172</definedName>
    <definedName name="wnd_5debr">[1]Assessment!$K$174</definedName>
    <definedName name="wnd_5tunl">[1]Assessment!$K$170</definedName>
    <definedName name="wnd_5undm">[1]Assessment!$K$172</definedName>
    <definedName name="wnd_6debr">[1]Assessment!$R$174</definedName>
    <definedName name="wnd_6tunl">[1]Assessment!$R$170</definedName>
    <definedName name="wnd_6undm">[1]Assessment!$R$172</definedName>
    <definedName name="wnd_7debr">[1]Assessment!$D$219</definedName>
    <definedName name="wnd_7tunl">[1]Assessment!$D$215</definedName>
    <definedName name="wnd_7undm">[1]Assessment!$D$217</definedName>
    <definedName name="wnd_8debr">[1]Assessment!$K$219</definedName>
    <definedName name="wnd_8tunl">[1]Assessment!$K$215</definedName>
    <definedName name="wnd_8undm">[1]Assessment!$K$217</definedName>
    <definedName name="wnd_9debr">[1]Assessment!$R$219</definedName>
    <definedName name="wnd_9tunl">[1]Assessment!$R$215</definedName>
    <definedName name="wnd_9undm">[1]Assessment!$R$217</definedName>
    <definedName name="Wnd1Cat">[1]Assessment!$D$107</definedName>
    <definedName name="Wnd2Cat">[1]Assessment!$K$107</definedName>
    <definedName name="Wnd3Cat">[1]Assessment!$R$107</definedName>
    <definedName name="Wnd4Cat">[1]Assessment!$D$152</definedName>
    <definedName name="Wnd5Cat">[1]Assessment!$K$152</definedName>
    <definedName name="Wnd6Cat">[1]Assessment!$R$152</definedName>
    <definedName name="Wnd7Cat">[1]Assessment!$D$197</definedName>
    <definedName name="Wnd8Cat">[1]Assessment!$K$197</definedName>
    <definedName name="Wnd9Cat">[1]Assessment!$R$197</definedName>
    <definedName name="WndEdge">[1]SETUP!$M$2:$M$5</definedName>
    <definedName name="WoundCat">[1]WndTypes!$A$3:$A$11</definedName>
    <definedName name="x" hidden="1">OFFSET([0]!Data.Top.Left,1,0)</definedName>
    <definedName name="Years">SETUP!$AG$2:$AG$117</definedName>
    <definedName name="YesNo">[1]SETUP!$L$2:$L$3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2" i="1" l="1"/>
  <c r="E4" i="1"/>
  <c r="E73" i="1" l="1"/>
  <c r="E2" i="1" l="1"/>
  <c r="E7" i="1"/>
  <c r="E64" i="1" l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E14" i="1"/>
  <c r="E5" i="1"/>
  <c r="E10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9" i="1"/>
  <c r="C17" i="14" l="1"/>
  <c r="E6" i="1" l="1"/>
  <c r="E3" i="1"/>
  <c r="A173" i="4" l="1"/>
  <c r="A174" i="4"/>
  <c r="A175" i="4"/>
  <c r="A176" i="4"/>
  <c r="A177" i="4"/>
  <c r="A178" i="4"/>
  <c r="A179" i="4"/>
  <c r="A180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2" i="4"/>
  <c r="H4" i="14" l="1"/>
  <c r="B5" i="14"/>
  <c r="B6" i="14"/>
  <c r="B4" i="14"/>
  <c r="H6" i="14"/>
  <c r="H7" i="14"/>
  <c r="H5" i="14"/>
  <c r="B7" i="14"/>
  <c r="H23" i="14"/>
  <c r="I23" i="14" s="1"/>
  <c r="H25" i="14"/>
  <c r="E11" i="1" l="1"/>
  <c r="H29" i="14"/>
  <c r="H28" i="14"/>
  <c r="H27" i="14"/>
  <c r="H26" i="14"/>
  <c r="I25" i="14"/>
  <c r="E19" i="1" s="1"/>
  <c r="H37" i="14"/>
  <c r="H36" i="14"/>
  <c r="H35" i="14"/>
  <c r="H34" i="14"/>
  <c r="H33" i="14"/>
  <c r="H32" i="14"/>
  <c r="H31" i="14"/>
  <c r="H30" i="14"/>
  <c r="H24" i="14"/>
  <c r="H17" i="3"/>
  <c r="I30" i="14" l="1"/>
  <c r="E39" i="1" s="1"/>
  <c r="I31" i="14"/>
  <c r="E43" i="1" s="1"/>
  <c r="I26" i="14"/>
  <c r="E23" i="1" s="1"/>
  <c r="I34" i="14"/>
  <c r="E55" i="1" s="1"/>
  <c r="I32" i="14"/>
  <c r="E47" i="1" s="1"/>
  <c r="I33" i="14"/>
  <c r="E51" i="1" s="1"/>
  <c r="I27" i="14"/>
  <c r="E27" i="1" s="1"/>
  <c r="I28" i="14"/>
  <c r="E31" i="1" s="1"/>
  <c r="I29" i="14"/>
  <c r="E35" i="1" s="1"/>
  <c r="I36" i="14"/>
  <c r="E63" i="1" s="1"/>
  <c r="I35" i="14"/>
  <c r="E59" i="1" s="1"/>
  <c r="I24" i="14"/>
  <c r="E15" i="1" s="1"/>
  <c r="I37" i="14"/>
  <c r="E67" i="1" s="1"/>
  <c r="I38" i="14" l="1"/>
  <c r="I39" i="14" l="1"/>
  <c r="E69" i="1" s="1"/>
  <c r="I40" i="14" l="1"/>
  <c r="E68" i="1" s="1"/>
  <c r="E70" i="1" l="1"/>
</calcChain>
</file>

<file path=xl/sharedStrings.xml><?xml version="1.0" encoding="utf-8"?>
<sst xmlns="http://schemas.openxmlformats.org/spreadsheetml/2006/main" count="2827" uniqueCount="2321">
  <si>
    <t>STOCK</t>
  </si>
  <si>
    <t>CODE</t>
  </si>
  <si>
    <t>HOSPITALS</t>
  </si>
  <si>
    <t>TERDESC</t>
  </si>
  <si>
    <t>TERCODE</t>
  </si>
  <si>
    <t>LOCATION</t>
  </si>
  <si>
    <t>WOUND EDGE</t>
  </si>
  <si>
    <t>GOALS NOT REACHED</t>
  </si>
  <si>
    <t>Files-A</t>
  </si>
  <si>
    <t>Files-P</t>
  </si>
  <si>
    <t>1 Military Hospital</t>
  </si>
  <si>
    <t>JHB FAR EAST RAND</t>
  </si>
  <si>
    <t>JHBFE</t>
  </si>
  <si>
    <t>Abdomen</t>
  </si>
  <si>
    <t>Viable</t>
  </si>
  <si>
    <t>Patient Deceased</t>
  </si>
  <si>
    <t>3 Military Hospital</t>
  </si>
  <si>
    <t>JHB EAST RAND</t>
  </si>
  <si>
    <t>JHBE</t>
  </si>
  <si>
    <t>Ankle, left</t>
  </si>
  <si>
    <t>Other</t>
  </si>
  <si>
    <t>Rolled</t>
  </si>
  <si>
    <t>Further funding declined by Medical Aid / Insurer</t>
  </si>
  <si>
    <t>Akasia Kliniek</t>
  </si>
  <si>
    <t>JHB FAR WEST RAND</t>
  </si>
  <si>
    <t>JHBFW</t>
  </si>
  <si>
    <t>Ankle, right</t>
  </si>
  <si>
    <t>Fibrotic</t>
  </si>
  <si>
    <t>Discontinued at physician's instructions</t>
  </si>
  <si>
    <t>Alberlito Hospital</t>
  </si>
  <si>
    <t>JHB WEST RAND</t>
  </si>
  <si>
    <t>JHBW</t>
  </si>
  <si>
    <t>Arm, lower left</t>
  </si>
  <si>
    <t>Closed</t>
  </si>
  <si>
    <t>Patient refused to continue on therapy</t>
  </si>
  <si>
    <t>M8275040</t>
  </si>
  <si>
    <t>Alexanderbaai Hospitaal</t>
  </si>
  <si>
    <t>JHB CENTRAL-EAST</t>
  </si>
  <si>
    <t>JHBCE</t>
  </si>
  <si>
    <t>Arm, upper left</t>
  </si>
  <si>
    <t>Alternate provider approved</t>
  </si>
  <si>
    <t>M8275041</t>
  </si>
  <si>
    <t>Anncron Clinic</t>
  </si>
  <si>
    <t>JHB SOUTH-VAAL</t>
  </si>
  <si>
    <t>JHBS</t>
  </si>
  <si>
    <t>Arm, upper right</t>
  </si>
  <si>
    <t>Patient non-compliant</t>
  </si>
  <si>
    <t>M8275042</t>
  </si>
  <si>
    <t>Arwyp Medical Centre</t>
  </si>
  <si>
    <t>JHB KEY ACCOUNTS EAST</t>
  </si>
  <si>
    <t>JHKE</t>
  </si>
  <si>
    <t>Arm,lower right</t>
  </si>
  <si>
    <t>Medical aid membership suspended</t>
  </si>
  <si>
    <t>M6275033</t>
  </si>
  <si>
    <t>BANKMED</t>
  </si>
  <si>
    <t>Astrid Clinic</t>
  </si>
  <si>
    <t>JHB KEY ACCOUNTS SOUTH</t>
  </si>
  <si>
    <t>JHBK</t>
  </si>
  <si>
    <t>Breast, left</t>
  </si>
  <si>
    <t>M6275034</t>
  </si>
  <si>
    <t>Aurora Hospital</t>
  </si>
  <si>
    <t>PTA EAST</t>
  </si>
  <si>
    <t>PTAE</t>
  </si>
  <si>
    <t>Breast, right</t>
  </si>
  <si>
    <t>Barberton Medi-Clinic</t>
  </si>
  <si>
    <t>PTA WEST</t>
  </si>
  <si>
    <t>PTAW</t>
  </si>
  <si>
    <t>Chin</t>
  </si>
  <si>
    <t>Bay Hospital</t>
  </si>
  <si>
    <t>PTA KEY ACCOUNTS</t>
  </si>
  <si>
    <t>PTAK</t>
  </si>
  <si>
    <t>Ear, left</t>
  </si>
  <si>
    <t>Bayview Hospital</t>
  </si>
  <si>
    <t>LIMPOPO</t>
  </si>
  <si>
    <t>LIMP</t>
  </si>
  <si>
    <t>Ear, right</t>
  </si>
  <si>
    <t>Bedford Gardens Private Hospital</t>
  </si>
  <si>
    <t>MPUMALANGA</t>
  </si>
  <si>
    <t>MPUA</t>
  </si>
  <si>
    <t>Elbow, left</t>
  </si>
  <si>
    <t>M8275058</t>
  </si>
  <si>
    <t>Bellstreet Hospital</t>
  </si>
  <si>
    <t>FREE STATE</t>
  </si>
  <si>
    <t>OFSA</t>
  </si>
  <si>
    <t>Elbow, right</t>
  </si>
  <si>
    <t>Blaauberg Hospital</t>
  </si>
  <si>
    <t>POTCHEFSTROOM</t>
  </si>
  <si>
    <t>POTC</t>
  </si>
  <si>
    <t>Flank, left</t>
  </si>
  <si>
    <t>Bloemfontein Medi-Clinic</t>
  </si>
  <si>
    <t>RUSTENBURG</t>
  </si>
  <si>
    <t>Flank, right</t>
  </si>
  <si>
    <t>M6275009</t>
  </si>
  <si>
    <t>Bougainville Private Hospital</t>
  </si>
  <si>
    <t>KCI HEAD OFFICE</t>
  </si>
  <si>
    <t>KCIH</t>
  </si>
  <si>
    <t>Foot, heel left</t>
  </si>
  <si>
    <t>CAPE MEDICAL PLAN</t>
  </si>
  <si>
    <t>Brenthurst Clinic</t>
  </si>
  <si>
    <t>KZN CENTRAL</t>
  </si>
  <si>
    <t>KZNCE</t>
  </si>
  <si>
    <t>Foot, heel right</t>
  </si>
  <si>
    <t>M6275026</t>
  </si>
  <si>
    <t>Brits Medi-Clinic</t>
  </si>
  <si>
    <t>KZN SOUTH</t>
  </si>
  <si>
    <t>KZNS</t>
  </si>
  <si>
    <t>Foot, left</t>
  </si>
  <si>
    <t>M8275057</t>
  </si>
  <si>
    <t>Bronkhorstspruit Hospital</t>
  </si>
  <si>
    <t>KZN PMB</t>
  </si>
  <si>
    <t>KZNP</t>
  </si>
  <si>
    <t>Foot, right</t>
  </si>
  <si>
    <t>VIAKIT077D01</t>
  </si>
  <si>
    <t>Cairnhall Hospital</t>
  </si>
  <si>
    <t>KZN NORTH</t>
  </si>
  <si>
    <t>KZNN</t>
  </si>
  <si>
    <t>Foot, toes left</t>
  </si>
  <si>
    <t>M8275026</t>
  </si>
  <si>
    <t>ABTHERA DRESSING KIT</t>
  </si>
  <si>
    <t>Cape Eye Hospital</t>
  </si>
  <si>
    <t>KZN WEST</t>
  </si>
  <si>
    <t>KZNW</t>
  </si>
  <si>
    <t>Foot, toes right</t>
  </si>
  <si>
    <t>ULTVFL05SM</t>
  </si>
  <si>
    <t>DISCOVERY HEALTH</t>
  </si>
  <si>
    <t>Cape Gate Mediclinic</t>
  </si>
  <si>
    <t>PORT ELIZABETH</t>
  </si>
  <si>
    <t>ECPE</t>
  </si>
  <si>
    <t>ULTVFL05MD</t>
  </si>
  <si>
    <t>Cape Town Medi-Clinic</t>
  </si>
  <si>
    <t>EAST LONDON</t>
  </si>
  <si>
    <t>EAEL</t>
  </si>
  <si>
    <t>Hand, digits left</t>
  </si>
  <si>
    <t>ULTVFL05LG</t>
  </si>
  <si>
    <t>Care-Cure Clinic</t>
  </si>
  <si>
    <t>W/CAPE BOLAND</t>
  </si>
  <si>
    <t>WCAB</t>
  </si>
  <si>
    <t>Hand, digits right</t>
  </si>
  <si>
    <t>ULTVCL05MD</t>
  </si>
  <si>
    <t>Carstenhof Clinic</t>
  </si>
  <si>
    <t>W/CAPE CENTRAL</t>
  </si>
  <si>
    <t>WCAC</t>
  </si>
  <si>
    <t>Hand, left</t>
  </si>
  <si>
    <t>ULTDUO0500</t>
  </si>
  <si>
    <t>Ceres Hospital</t>
  </si>
  <si>
    <t>W/CAPE NORTH</t>
  </si>
  <si>
    <t>WCAN</t>
  </si>
  <si>
    <t>Hand, right</t>
  </si>
  <si>
    <t>ULTLNK0500</t>
  </si>
  <si>
    <t>Chatsmed Garden Hospital</t>
  </si>
  <si>
    <t>W/CAPE SOUTH</t>
  </si>
  <si>
    <t>WCAS</t>
  </si>
  <si>
    <t>Hip, left</t>
  </si>
  <si>
    <t>Chris Barnard Memorial Hospital</t>
  </si>
  <si>
    <t>GARDEN ROUTE</t>
  </si>
  <si>
    <t>WCGR</t>
  </si>
  <si>
    <t>Hip, right</t>
  </si>
  <si>
    <t>Chris Hani Baragwanath Hospital</t>
  </si>
  <si>
    <t>Knee, left</t>
  </si>
  <si>
    <t>City Hospital</t>
  </si>
  <si>
    <t>Knee, right</t>
  </si>
  <si>
    <t>Claremont Hospital</t>
  </si>
  <si>
    <t>Leg, lower left</t>
  </si>
  <si>
    <t>Clayton House</t>
  </si>
  <si>
    <t>Leg, lower right</t>
  </si>
  <si>
    <t>Cle Du Cap Health Care Centre</t>
  </si>
  <si>
    <t>Leg, upper left</t>
  </si>
  <si>
    <t>Clinton Clinic</t>
  </si>
  <si>
    <t>Leg, upper right</t>
  </si>
  <si>
    <t>Constantiaberg Medi-Clinic</t>
  </si>
  <si>
    <t>Neck</t>
  </si>
  <si>
    <t>Cormed Clinic</t>
  </si>
  <si>
    <t>Occipital</t>
  </si>
  <si>
    <t>HORIZON MEDICAL SCHEME</t>
  </si>
  <si>
    <t>Cosmos Hospital</t>
  </si>
  <si>
    <t>Ribs, left</t>
  </si>
  <si>
    <t>Crompton Hospital</t>
  </si>
  <si>
    <t>Ribs, right</t>
  </si>
  <si>
    <t>IMPALA MEDICAL PLAN</t>
  </si>
  <si>
    <t>Cuyler Hospital</t>
  </si>
  <si>
    <t>Sacrum</t>
  </si>
  <si>
    <t>Dalview Clinic</t>
  </si>
  <si>
    <t>Shoulder, left</t>
  </si>
  <si>
    <t>Denmar Specialist Psychiatric Hospital</t>
  </si>
  <si>
    <t>Shoulder, right</t>
  </si>
  <si>
    <t>KEYHEALTH</t>
  </si>
  <si>
    <t>Donald Gordon Medical Centre (Formerly Kenridge Hospital)</t>
  </si>
  <si>
    <t>Spine, cervical</t>
  </si>
  <si>
    <t>Durbanville Medi-Clinic</t>
  </si>
  <si>
    <t>Spine, lumbar</t>
  </si>
  <si>
    <t>Durdoc Clinic</t>
  </si>
  <si>
    <t>Spine, thoracic</t>
  </si>
  <si>
    <t>East London Private Hospital</t>
  </si>
  <si>
    <t>Sternum</t>
  </si>
  <si>
    <t>Emfuleni Mediclinic</t>
  </si>
  <si>
    <t>Thigh, left</t>
  </si>
  <si>
    <t>Empangeni Garden Clinic</t>
  </si>
  <si>
    <t>Thigh, right</t>
  </si>
  <si>
    <t>MASSMART HEALTH PLAN</t>
  </si>
  <si>
    <t>Entabeni Hospital</t>
  </si>
  <si>
    <t>Ermelo Medi-Clinic</t>
  </si>
  <si>
    <t>MEDIHELP</t>
  </si>
  <si>
    <t>Ernest Oppenheimer Private Hospital</t>
  </si>
  <si>
    <t>Ethekwini Hospital</t>
  </si>
  <si>
    <t>Eugene Marais Hospital</t>
  </si>
  <si>
    <t>Faerie Glen Hospital</t>
  </si>
  <si>
    <t>Far East Rand Hospital</t>
  </si>
  <si>
    <t>Femina Womens Hospital</t>
  </si>
  <si>
    <t>Ferncrest Hospital</t>
  </si>
  <si>
    <t>Flora Clinic</t>
  </si>
  <si>
    <t>Fochville Hospital</t>
  </si>
  <si>
    <t>Fourways Hospital</t>
  </si>
  <si>
    <t>Gaborone Private Hospital</t>
  </si>
  <si>
    <t>Garden City Clinic</t>
  </si>
  <si>
    <t>Gatesville Medical Centre</t>
  </si>
  <si>
    <t>Geneva Clinic</t>
  </si>
  <si>
    <t>George Mediclinic</t>
  </si>
  <si>
    <t>George Mokari Hospital</t>
  </si>
  <si>
    <t>Glynnwood Hospital</t>
  </si>
  <si>
    <t>Greenacres Hospital</t>
  </si>
  <si>
    <t>Greenpark Clinic</t>
  </si>
  <si>
    <t>Grey Monument Private Clinic</t>
  </si>
  <si>
    <t>Greys Provincial Hospital</t>
  </si>
  <si>
    <t>Groote Schuur Provincial Hospital</t>
  </si>
  <si>
    <t>Harmelia Private Hospital</t>
  </si>
  <si>
    <t>PLATINUM HEALTH</t>
  </si>
  <si>
    <t>Helen Joseph Hospital</t>
  </si>
  <si>
    <t>Hermanus Medi-Clinic</t>
  </si>
  <si>
    <t>Hibiscus Hospital</t>
  </si>
  <si>
    <t>Highveld Medi-Clinic</t>
  </si>
  <si>
    <t>PRIVATE SALES</t>
  </si>
  <si>
    <t>Hoogland Medi-Clinic</t>
  </si>
  <si>
    <t>PROFMED</t>
  </si>
  <si>
    <t>Hottentots Holland</t>
  </si>
  <si>
    <t>Howick Private Hospital</t>
  </si>
  <si>
    <t>Hunterscraig Clinic</t>
  </si>
  <si>
    <t>Isipingo Hospital</t>
  </si>
  <si>
    <t>Jakaranda Hospital</t>
  </si>
  <si>
    <t>Jan S Marais Hospital</t>
  </si>
  <si>
    <t>Johannesburg General Provincial Hospital (Charlotte Maxeke)</t>
  </si>
  <si>
    <t>REMEDI MEDICAL AID</t>
  </si>
  <si>
    <t>Kalafong Hospital</t>
  </si>
  <si>
    <t>Kathu Private Hospital</t>
  </si>
  <si>
    <t>Kenilworth Clinic</t>
  </si>
  <si>
    <t>Kimberley Mediclinic (Curomed)</t>
  </si>
  <si>
    <t>King George Provincial Hospital</t>
  </si>
  <si>
    <t>Kingsbury Hospital</t>
  </si>
  <si>
    <t>SAMWUMED</t>
  </si>
  <si>
    <t>Kingsway Hospital</t>
  </si>
  <si>
    <t>Klein Karoo Medi-Clinic</t>
  </si>
  <si>
    <t>Kloof Mediclinic</t>
  </si>
  <si>
    <t>Knysna Private Hospital</t>
  </si>
  <si>
    <t>Kroon Hospital</t>
  </si>
  <si>
    <t>Krugersdorp Private Hospital</t>
  </si>
  <si>
    <t>Kuils River Hospital</t>
  </si>
  <si>
    <t>La Femme Hospital</t>
  </si>
  <si>
    <t>La Verna Hospital</t>
  </si>
  <si>
    <t>Lamprecht Clinic</t>
  </si>
  <si>
    <t>Legae Private Clinic</t>
  </si>
  <si>
    <t>Lenmed Clinic</t>
  </si>
  <si>
    <t>SWAZIMED</t>
  </si>
  <si>
    <t>Leratong Hospital</t>
  </si>
  <si>
    <t>Lesedi Private Hospital</t>
  </si>
  <si>
    <t>Lesley Williams Hospital</t>
  </si>
  <si>
    <t>Linksfield Park Clinic</t>
  </si>
  <si>
    <t>Linmed Hospital</t>
  </si>
  <si>
    <t>Little Company Of Mary</t>
  </si>
  <si>
    <t>Louis Leipoldt Medi-Clinic</t>
  </si>
  <si>
    <t>Louis Pasteur Hospital</t>
  </si>
  <si>
    <t>Margate Hospital</t>
  </si>
  <si>
    <t>Maxwell Clinic</t>
  </si>
  <si>
    <t>Medcare Clinic</t>
  </si>
  <si>
    <t>Medfem Clinic</t>
  </si>
  <si>
    <t>Medforum General And Heart Hospital</t>
  </si>
  <si>
    <t>Medivaal Hospital</t>
  </si>
  <si>
    <t>Mercantile Hospital</t>
  </si>
  <si>
    <t>Midlands Medical Centre</t>
  </si>
  <si>
    <t>Midmed Hospital</t>
  </si>
  <si>
    <t>Midvaal Hospital</t>
  </si>
  <si>
    <t>Milnerton Medi-Clinic</t>
  </si>
  <si>
    <t>Milpark Hospital</t>
  </si>
  <si>
    <t>Mitchells Plain Medical Centre</t>
  </si>
  <si>
    <t>Montana Private Hospital</t>
  </si>
  <si>
    <t>Mooirivier Hospital</t>
  </si>
  <si>
    <t>Moot Algemene Hospitaal</t>
  </si>
  <si>
    <t>Morningside Medi-Clinic</t>
  </si>
  <si>
    <t>Mount Edgecombe Hospital</t>
  </si>
  <si>
    <t>Muelmed Hospital</t>
  </si>
  <si>
    <t>Mulbarton Hospital</t>
  </si>
  <si>
    <t>N1 City Hospital</t>
  </si>
  <si>
    <t>N17 Hospital</t>
  </si>
  <si>
    <t>Nelspruit Medi-Clinic</t>
  </si>
  <si>
    <t>Netcare Rehabilitation Hospital</t>
  </si>
  <si>
    <t>New Kensington Clinic</t>
  </si>
  <si>
    <t>Newcastle Private Hospital</t>
  </si>
  <si>
    <t>Newlands Surgical Clinic</t>
  </si>
  <si>
    <t>Nu-Shifa Hospital</t>
  </si>
  <si>
    <t>Olivedale Clinic</t>
  </si>
  <si>
    <t>Optiklin Eye Hospital</t>
  </si>
  <si>
    <t>Otjiwarongo Medi-Clinic</t>
  </si>
  <si>
    <t>Paarl Medi-Clinic</t>
  </si>
  <si>
    <t>Panorama Medi-Clinic</t>
  </si>
  <si>
    <t>Park Lane Clinic</t>
  </si>
  <si>
    <t>Parklands Hospital</t>
  </si>
  <si>
    <t>Parkmed Neuro Kliniek</t>
  </si>
  <si>
    <t>Pasteur Hospital</t>
  </si>
  <si>
    <t>Peglerae Hospital</t>
  </si>
  <si>
    <t>Pelonomi (Netcare) Private Hospital</t>
  </si>
  <si>
    <t>Pietermaritzburg Medi-Clinic</t>
  </si>
  <si>
    <t>Pongola Hospital</t>
  </si>
  <si>
    <t>Potchefstroom Medi-Clinic</t>
  </si>
  <si>
    <t>Pretoria Academic (Steve Biko) Hospital</t>
  </si>
  <si>
    <t>Pretoria East Private Hospital</t>
  </si>
  <si>
    <t>Pretoria Eye Institute</t>
  </si>
  <si>
    <t>Pretoria Gynaecological Hospital</t>
  </si>
  <si>
    <t>Pretoria Heart Hospital</t>
  </si>
  <si>
    <t>Pretoria Urology Hospital</t>
  </si>
  <si>
    <t>Primed Hospital</t>
  </si>
  <si>
    <t>Queenstown Private Hospital</t>
  </si>
  <si>
    <t>Rand Clinic</t>
  </si>
  <si>
    <t>Randfontein Provincial Hospital</t>
  </si>
  <si>
    <t>Riemland Kliniek</t>
  </si>
  <si>
    <t>Riverfield Lodge</t>
  </si>
  <si>
    <t>Riverview Country Hospital</t>
  </si>
  <si>
    <t>Rk Khan Provincial Hospital</t>
  </si>
  <si>
    <t>Robinson Private Hospital</t>
  </si>
  <si>
    <t>Roman Catholic Hospital</t>
  </si>
  <si>
    <t>Roseacres Clinic</t>
  </si>
  <si>
    <t>Rosebank Clinic</t>
  </si>
  <si>
    <t>Rosepark Hospital</t>
  </si>
  <si>
    <t>Rynmed Rehab</t>
  </si>
  <si>
    <t>Sandton Medi-Clinic</t>
  </si>
  <si>
    <t>Sebokeng Clinix Private Hospital</t>
  </si>
  <si>
    <t>Secunda Hospital</t>
  </si>
  <si>
    <t>Selby Private Clinix</t>
  </si>
  <si>
    <t>Southern Cross Netcare Hospital</t>
  </si>
  <si>
    <t>Soweto Clinix Private Hospital</t>
  </si>
  <si>
    <t>Springs Parkland Clinic</t>
  </si>
  <si>
    <t>St Aidans Mission Hospital</t>
  </si>
  <si>
    <t>St Annes Hospital</t>
  </si>
  <si>
    <t>St Augustines Hospital</t>
  </si>
  <si>
    <t>St Dominics Hospital</t>
  </si>
  <si>
    <t>St Georges Hospital</t>
  </si>
  <si>
    <t>St Helena Hospital</t>
  </si>
  <si>
    <t>St James Hospital</t>
  </si>
  <si>
    <t>St Marks Clinic</t>
  </si>
  <si>
    <t>St Marys Private Hospital</t>
  </si>
  <si>
    <t>St Marys Womens Clinic</t>
  </si>
  <si>
    <t>St Vincents Hospital</t>
  </si>
  <si>
    <t>Stellenbosch Medi-Clinic</t>
  </si>
  <si>
    <t>Strand Private Hospital</t>
  </si>
  <si>
    <t>Suikerbosrand Clinic</t>
  </si>
  <si>
    <t>Sunningdale Hospital</t>
  </si>
  <si>
    <t>Sunninghill Hospital</t>
  </si>
  <si>
    <t>Sunnyside Mediclinic</t>
  </si>
  <si>
    <t>Sunward Park Hospital</t>
  </si>
  <si>
    <t>Thsepo Temba Hospital</t>
  </si>
  <si>
    <t>Trimed</t>
  </si>
  <si>
    <t>Tygerberg Hospital</t>
  </si>
  <si>
    <t>Tzaneen Mediclinic</t>
  </si>
  <si>
    <t>Uct Private Academic Hospital</t>
  </si>
  <si>
    <t>Umhlanga Hospital</t>
  </si>
  <si>
    <t>Union Hospital</t>
  </si>
  <si>
    <t>Unitas Hospital</t>
  </si>
  <si>
    <t>Universitas (Netcare) Private Hospital</t>
  </si>
  <si>
    <t>Upington Medi-Clinic</t>
  </si>
  <si>
    <t>Vaalpark Hospital</t>
  </si>
  <si>
    <t>Vereeniging Medi-Clinic</t>
  </si>
  <si>
    <t>Vergelegen Medi-Clinic</t>
  </si>
  <si>
    <t>Victoria Clinix Private Hospital</t>
  </si>
  <si>
    <t>Victoria Hospital</t>
  </si>
  <si>
    <t>Vincent Pallotti Hospital</t>
  </si>
  <si>
    <t>Vista Clinic</t>
  </si>
  <si>
    <t>Vosloorus Clinix</t>
  </si>
  <si>
    <t>Vryburg Private Hospital</t>
  </si>
  <si>
    <t>Welkom Medi-Clinic</t>
  </si>
  <si>
    <t>West Coast Private Hospital</t>
  </si>
  <si>
    <t>Western Deep Levels Mine Hospital</t>
  </si>
  <si>
    <t>Westville Hospital</t>
  </si>
  <si>
    <t>Wilgeheuwel Private Hospital</t>
  </si>
  <si>
    <t>Wilgers Hospital</t>
  </si>
  <si>
    <t>Wilmed Park Private Hospital</t>
  </si>
  <si>
    <t>Windhoek Medi-Clinic</t>
  </si>
  <si>
    <t>Wisani Medical Centre</t>
  </si>
  <si>
    <t>Worcester Medi-Clinic</t>
  </si>
  <si>
    <t>Zamokuhle Private Hospital</t>
  </si>
  <si>
    <t>Zuid-Afrikaans Hospital &amp; Diakonessenhuis</t>
  </si>
  <si>
    <t>Territory</t>
  </si>
  <si>
    <t xml:space="preserve">INVOICE NUMBER  </t>
  </si>
  <si>
    <t xml:space="preserve">INVOICE DATE  </t>
  </si>
  <si>
    <t>VAT Rate</t>
  </si>
  <si>
    <t>UNIT PRICE</t>
  </si>
  <si>
    <t>AMOUNT</t>
  </si>
  <si>
    <t xml:space="preserve"> SUBTOTAL</t>
  </si>
  <si>
    <t xml:space="preserve"> VAT</t>
  </si>
  <si>
    <t xml:space="preserve"> TOTAL</t>
  </si>
  <si>
    <t>Laura Wittstock</t>
  </si>
  <si>
    <t>011 - 315 0445</t>
  </si>
  <si>
    <t>THANK YOU FOR YOUR BUSINESS!</t>
  </si>
  <si>
    <t>Sheet</t>
  </si>
  <si>
    <t>Value</t>
  </si>
  <si>
    <t>DataGroup</t>
  </si>
  <si>
    <t>RowID</t>
  </si>
  <si>
    <t>Label</t>
  </si>
  <si>
    <t>PNP</t>
  </si>
  <si>
    <t>PatientName</t>
  </si>
  <si>
    <t>Sunshine Hospital</t>
  </si>
  <si>
    <t>PatientMedFund</t>
  </si>
  <si>
    <t>Location</t>
  </si>
  <si>
    <t>YesNo</t>
  </si>
  <si>
    <t>Yes</t>
  </si>
  <si>
    <t>No</t>
  </si>
  <si>
    <t>Exudate</t>
  </si>
  <si>
    <t>PatientMedFundNum</t>
  </si>
  <si>
    <t>Groin, left</t>
  </si>
  <si>
    <t>Groin, right</t>
  </si>
  <si>
    <t>Less than 100</t>
  </si>
  <si>
    <t>101 - 300</t>
  </si>
  <si>
    <t>301 - 500</t>
  </si>
  <si>
    <t>501 - 1000</t>
  </si>
  <si>
    <t>More than 1000</t>
  </si>
  <si>
    <t>ALLIANCE MIDMED MEDICAL SCHEME</t>
  </si>
  <si>
    <t>BARLOWORLD MEDICAL SCHEME</t>
  </si>
  <si>
    <t>BMW EMPLOYEES MEDICAL SCHEME</t>
  </si>
  <si>
    <t>ENGEN MEDICAL BENEFIT FUND</t>
  </si>
  <si>
    <t>GENESIS MEDICAL SCHEME</t>
  </si>
  <si>
    <t>GLENCORE MEDICAL SCHEME</t>
  </si>
  <si>
    <t>GRINTEK ELECTRONICS MEDICAL SCHEME</t>
  </si>
  <si>
    <t>IMPERIAL GROUP MEDICAL SCHEME</t>
  </si>
  <si>
    <t>INTERNATIONAL SOS ASSISTANCE</t>
  </si>
  <si>
    <t>LIBERTY MEDICAL SCHEME</t>
  </si>
  <si>
    <t>MALCOR MEDICAL SCHEME</t>
  </si>
  <si>
    <t>MB MED MEDICAL SCHEME</t>
  </si>
  <si>
    <t>MOTOHEALTH</t>
  </si>
  <si>
    <t>NATIONAL TREASURY PENSION ADMINISTRATION</t>
  </si>
  <si>
    <t>ONECARE HEALTH</t>
  </si>
  <si>
    <t>OPTIMUM MEDICAL AID (OPMED)</t>
  </si>
  <si>
    <t>PICK N PAY MEDICAL SCHEME</t>
  </si>
  <si>
    <t>POLMED</t>
  </si>
  <si>
    <t>SABC MEDICAL SCHEME</t>
  </si>
  <si>
    <t>SASOLMED MEDICAL SCHEME</t>
  </si>
  <si>
    <t>SELFMED MEDICAL SCHEME</t>
  </si>
  <si>
    <t>SIZWE MEDICAL AID</t>
  </si>
  <si>
    <t>TIGER BRANDS MEDICAL SCHEME</t>
  </si>
  <si>
    <t>Alternate Provider Approved</t>
  </si>
  <si>
    <t>Clinical Information Insufficient</t>
  </si>
  <si>
    <t>Contraindication For Vac Therapy</t>
  </si>
  <si>
    <t>Does Not Meet Clinical Criteria</t>
  </si>
  <si>
    <t>Has Co-Morbidities / Non-Compliant</t>
  </si>
  <si>
    <t>Implemented Without Authorisation</t>
  </si>
  <si>
    <t>KCI Not Preferred Provider</t>
  </si>
  <si>
    <t>Limited Funding Option</t>
  </si>
  <si>
    <t>Membership Suspended</t>
  </si>
  <si>
    <t>No Benefits For Vac Therapy</t>
  </si>
  <si>
    <t>Patient To Have Conventional Treatment</t>
  </si>
  <si>
    <t>Pressure Ulcer Developed In Hospital</t>
  </si>
  <si>
    <t>Other (Specify in next field)</t>
  </si>
  <si>
    <t>DECLINE REASONS</t>
  </si>
  <si>
    <t>Treatment Plan</t>
  </si>
  <si>
    <t>Expedite granulation</t>
  </si>
  <si>
    <t>Reduce wound size and severity</t>
  </si>
  <si>
    <t>Temporary abdominal closure</t>
  </si>
  <si>
    <t>Instillation therapy</t>
  </si>
  <si>
    <t>Treatment Goals</t>
  </si>
  <si>
    <t>Reduction of wound size</t>
  </si>
  <si>
    <t>Reduction of oedema</t>
  </si>
  <si>
    <t>Formation of granulation tissue</t>
  </si>
  <si>
    <t>Improve Perfusion</t>
  </si>
  <si>
    <t>Decrease bacterial load</t>
  </si>
  <si>
    <t>Wound bed prep for skin graft/flap</t>
  </si>
  <si>
    <t>Skin graft fixation</t>
  </si>
  <si>
    <t>VAC VIA 7 DAY KIT</t>
  </si>
  <si>
    <t>TYPE</t>
  </si>
  <si>
    <t>DATE</t>
  </si>
  <si>
    <t>PATIENT NAME</t>
  </si>
  <si>
    <t>ClaimItems</t>
  </si>
  <si>
    <t>Cost</t>
  </si>
  <si>
    <t>VATRate</t>
  </si>
  <si>
    <t>Invoice</t>
  </si>
  <si>
    <t>Date1</t>
  </si>
  <si>
    <t>Type1</t>
  </si>
  <si>
    <t>Desc1</t>
  </si>
  <si>
    <t>Amount1</t>
  </si>
  <si>
    <t>Date2</t>
  </si>
  <si>
    <t>Type2</t>
  </si>
  <si>
    <t>Desc2</t>
  </si>
  <si>
    <t>Amount2</t>
  </si>
  <si>
    <t>Date3</t>
  </si>
  <si>
    <t>Type3</t>
  </si>
  <si>
    <t>Desc3</t>
  </si>
  <si>
    <t>Amount3</t>
  </si>
  <si>
    <t>Date4</t>
  </si>
  <si>
    <t>Type4</t>
  </si>
  <si>
    <t>Desc4</t>
  </si>
  <si>
    <t>Amount4</t>
  </si>
  <si>
    <t>Date5</t>
  </si>
  <si>
    <t>Type5</t>
  </si>
  <si>
    <t>Desc5</t>
  </si>
  <si>
    <t>Amount5</t>
  </si>
  <si>
    <t>Date6</t>
  </si>
  <si>
    <t>Type6</t>
  </si>
  <si>
    <t>Desc6</t>
  </si>
  <si>
    <t>Amount6</t>
  </si>
  <si>
    <t>Date7</t>
  </si>
  <si>
    <t>Type7</t>
  </si>
  <si>
    <t>Desc7</t>
  </si>
  <si>
    <t>Amount7</t>
  </si>
  <si>
    <t>Date8</t>
  </si>
  <si>
    <t>Type8</t>
  </si>
  <si>
    <t>Desc8</t>
  </si>
  <si>
    <t>Amount8</t>
  </si>
  <si>
    <t>Date9</t>
  </si>
  <si>
    <t>Type9</t>
  </si>
  <si>
    <t>Desc9</t>
  </si>
  <si>
    <t>Amount9</t>
  </si>
  <si>
    <t>Date10</t>
  </si>
  <si>
    <t>Type10</t>
  </si>
  <si>
    <t>Desc10</t>
  </si>
  <si>
    <t>Amount10</t>
  </si>
  <si>
    <t>Date11</t>
  </si>
  <si>
    <t>Type11</t>
  </si>
  <si>
    <t>Desc11</t>
  </si>
  <si>
    <t>Amount11</t>
  </si>
  <si>
    <t>Date12</t>
  </si>
  <si>
    <t>Type12</t>
  </si>
  <si>
    <t>Desc12</t>
  </si>
  <si>
    <t>Amount12</t>
  </si>
  <si>
    <t>Date13</t>
  </si>
  <si>
    <t>Type13</t>
  </si>
  <si>
    <t>Desc13</t>
  </si>
  <si>
    <t>Amount13</t>
  </si>
  <si>
    <t>Date14</t>
  </si>
  <si>
    <t>Type14</t>
  </si>
  <si>
    <t>Desc14</t>
  </si>
  <si>
    <t>Amount14</t>
  </si>
  <si>
    <t>Date15</t>
  </si>
  <si>
    <t>Type15</t>
  </si>
  <si>
    <t>Desc15</t>
  </si>
  <si>
    <t>Amount15</t>
  </si>
  <si>
    <t>Line1</t>
  </si>
  <si>
    <t>Line2</t>
  </si>
  <si>
    <t>Line3</t>
  </si>
  <si>
    <t>Line4</t>
  </si>
  <si>
    <t>Line5</t>
  </si>
  <si>
    <t>Line6</t>
  </si>
  <si>
    <t>Line7</t>
  </si>
  <si>
    <t>Line8</t>
  </si>
  <si>
    <t>Line9</t>
  </si>
  <si>
    <t>Line10</t>
  </si>
  <si>
    <t>Line11</t>
  </si>
  <si>
    <t>Line12</t>
  </si>
  <si>
    <t>Line13</t>
  </si>
  <si>
    <t>Line14</t>
  </si>
  <si>
    <t>Line15</t>
  </si>
  <si>
    <t>Otherinvoice</t>
  </si>
  <si>
    <t>Patient</t>
  </si>
  <si>
    <t>Limpopo Medi-Clinic (Formerly Pietersburg Medi-Clinic)</t>
  </si>
  <si>
    <t>Pentagon Hospital (Formerly Benmed Park Hospital)</t>
  </si>
  <si>
    <t>M8275064</t>
  </si>
  <si>
    <t>M8275098</t>
  </si>
  <si>
    <t>M8275096</t>
  </si>
  <si>
    <t>M8275099</t>
  </si>
  <si>
    <t>M8275063</t>
  </si>
  <si>
    <t>M8275093</t>
  </si>
  <si>
    <t>M6275066</t>
  </si>
  <si>
    <t>ACTIVAC</t>
  </si>
  <si>
    <t>INFOVAC</t>
  </si>
  <si>
    <t>ULTA</t>
  </si>
  <si>
    <t>GRANUFOAM SIMPLACE MEDIUM DRESSING KIT</t>
  </si>
  <si>
    <t>GRANUFOAM SIMPLACE SMALL DRESSING KIT</t>
  </si>
  <si>
    <t>GRANUFOAM BRIDGE DRESSING KIT</t>
  </si>
  <si>
    <t>WHITE FOAM SMALL</t>
  </si>
  <si>
    <t>WHITE FOAM LARGE</t>
  </si>
  <si>
    <t>GAUZE DRESSING KIT (NPWT)</t>
  </si>
  <si>
    <t>GRANUFOAM HAND DRESSING KIT</t>
  </si>
  <si>
    <t>GRANUFOAM SILVER SMALL DRESSING KIT</t>
  </si>
  <si>
    <t>GRANUFOAM SILVER MEDIUM DRESSING KIT</t>
  </si>
  <si>
    <t>GRANUFOAM SILVER LARGE DRESSING KIT</t>
  </si>
  <si>
    <t>ACTIVAC CANISTERS (300ml)</t>
  </si>
  <si>
    <t>INFOVAC CANISTERS (500ml)</t>
  </si>
  <si>
    <t>INFOVAC CANISTERS (1000ml)</t>
  </si>
  <si>
    <t xml:space="preserve">OCCLUSIVE VAC DRAPE </t>
  </si>
  <si>
    <t>Y-CONNECTORS</t>
  </si>
  <si>
    <t>GEL STRIPS</t>
  </si>
  <si>
    <t>SENSATRAC PAD</t>
  </si>
  <si>
    <t>ULTA VERAFLO SMALL DRESSING</t>
  </si>
  <si>
    <t>ULTA VERAFLO MEDIUM DRESSING</t>
  </si>
  <si>
    <t>ULTA VERAFLO CLEANSE MEDIUM DRESSING</t>
  </si>
  <si>
    <t>ULTA VERAFLO LARGE DRESSING</t>
  </si>
  <si>
    <t>ULTA VERA TRAC DUO</t>
  </si>
  <si>
    <t>ULTA VERALINK CASSETTE</t>
  </si>
  <si>
    <t>ACTIVAC THERAPY UNIT</t>
  </si>
  <si>
    <t>INFOVAC THERAPY UNIT</t>
  </si>
  <si>
    <t>ULTA THERAPY UNIT</t>
  </si>
  <si>
    <t xml:space="preserve">Name </t>
  </si>
  <si>
    <t>Surname</t>
  </si>
  <si>
    <t>Company</t>
  </si>
  <si>
    <t>COMPANY REG. NO.</t>
  </si>
  <si>
    <t>VAT REG. NO.</t>
  </si>
  <si>
    <t>E-mail Address</t>
  </si>
  <si>
    <t>Address</t>
  </si>
  <si>
    <t>Region</t>
  </si>
  <si>
    <t>Tel#</t>
  </si>
  <si>
    <t>Fax#</t>
  </si>
  <si>
    <t>Mobile#</t>
  </si>
  <si>
    <t>BHF PR. NO.</t>
  </si>
  <si>
    <t>ADRI</t>
  </si>
  <si>
    <t>POTGIETER</t>
  </si>
  <si>
    <t>adripotgieter9@gmail.com</t>
  </si>
  <si>
    <t>63 FIRST AVENUE, LAMBTON, 1414</t>
  </si>
  <si>
    <t>JHB FAR EAST</t>
  </si>
  <si>
    <t>079 311 7906</t>
  </si>
  <si>
    <t>0453641</t>
  </si>
  <si>
    <t>ALEXIS</t>
  </si>
  <si>
    <t>NGOY</t>
  </si>
  <si>
    <t>alexisngoy@yahoo.com</t>
  </si>
  <si>
    <t>30 11TH AVENUE, HIGHLANDS NORTH</t>
  </si>
  <si>
    <t>LINKSFIELD</t>
  </si>
  <si>
    <t>JHB CENTRAL &amp; EAST</t>
  </si>
  <si>
    <t>011 647 3692</t>
  </si>
  <si>
    <t>086 661 2667</t>
  </si>
  <si>
    <t>083 556 0603</t>
  </si>
  <si>
    <t>0466778</t>
  </si>
  <si>
    <t>ALISON</t>
  </si>
  <si>
    <t>RAUBENHEIMER</t>
  </si>
  <si>
    <t>ALICARE</t>
  </si>
  <si>
    <t>alison@coremedical.co.za</t>
  </si>
  <si>
    <t>CORE SPORTS &amp; WELLNESS CENTRE, 20 GAINSBOROUGH DRIVE, DURBAN NORTH, 4051</t>
  </si>
  <si>
    <t>DURBAN NORTH</t>
  </si>
  <si>
    <t>031 563 6079</t>
  </si>
  <si>
    <t>031 573 1976</t>
  </si>
  <si>
    <t>083 630 4382</t>
  </si>
  <si>
    <t>0535176</t>
  </si>
  <si>
    <t>RUSSELL</t>
  </si>
  <si>
    <t>ELLHARDT AGENCIES CC</t>
  </si>
  <si>
    <t>asna@xsinet.co.za</t>
  </si>
  <si>
    <t>ACACIA HOUSE, ROBYNDALE CENTRE, 10 MSENGA ROAD, KLOOF</t>
  </si>
  <si>
    <t>KLOOF</t>
  </si>
  <si>
    <t>082 661 07548</t>
  </si>
  <si>
    <t>086 610 7548</t>
  </si>
  <si>
    <t>083 650 2575</t>
  </si>
  <si>
    <t>0526177</t>
  </si>
  <si>
    <t>AMANDA</t>
  </si>
  <si>
    <t>ENGELBRECHT</t>
  </si>
  <si>
    <t>admin@swcs.co.za</t>
  </si>
  <si>
    <t>42 Paul Kruger Street, Saneika, Kuilsrivier, 7580</t>
  </si>
  <si>
    <t>KUILSRIVIER</t>
  </si>
  <si>
    <t>021 945 1165</t>
  </si>
  <si>
    <t>083 262 9643</t>
  </si>
  <si>
    <t>0290920</t>
  </si>
  <si>
    <t>AMELDA</t>
  </si>
  <si>
    <t>SIMPSON</t>
  </si>
  <si>
    <t>ameldamaris@gmail.com</t>
  </si>
  <si>
    <t>40 SELBOURNE STREET, PAROW, 7500</t>
  </si>
  <si>
    <t>PAROW</t>
  </si>
  <si>
    <t>079 887 4220</t>
  </si>
  <si>
    <t>0240575</t>
  </si>
  <si>
    <t>ANEL</t>
  </si>
  <si>
    <t>VAN WYK</t>
  </si>
  <si>
    <t>Anel.vanwyk@lifehealthcare.co.za</t>
  </si>
  <si>
    <t>54 BOOM STREET, DESPATCH</t>
  </si>
  <si>
    <t>086 649 4147</t>
  </si>
  <si>
    <t>084 250 2625</t>
  </si>
  <si>
    <t>ANNATJIE</t>
  </si>
  <si>
    <t>HARRIS</t>
  </si>
  <si>
    <t>annatjie.harris@lifehealthcare.co.za</t>
  </si>
  <si>
    <t>28 CHRISTOPHER STREET, SELECTION PARK, SPRINGS</t>
  </si>
  <si>
    <t>SPRINGS</t>
  </si>
  <si>
    <t>011 362 6119</t>
  </si>
  <si>
    <t>078 007 9343</t>
  </si>
  <si>
    <t>ANNE</t>
  </si>
  <si>
    <t>BERZEN</t>
  </si>
  <si>
    <t>anneberzen@gmail.com</t>
  </si>
  <si>
    <t>2 BURNHAM ROAD, PLUMSTEAD</t>
  </si>
  <si>
    <t>CAPE TOWN</t>
  </si>
  <si>
    <t>021 761 7245</t>
  </si>
  <si>
    <t>072 342 9558</t>
  </si>
  <si>
    <t>ANNE-MARIE</t>
  </si>
  <si>
    <t>PRETORIUS</t>
  </si>
  <si>
    <t>pretanmarie@gmail.com</t>
  </si>
  <si>
    <t>PLOT 768, BOKFONTEIN</t>
  </si>
  <si>
    <t>BRITS</t>
  </si>
  <si>
    <t>074 894 0519</t>
  </si>
  <si>
    <t>ANNETTE</t>
  </si>
  <si>
    <t>ROUX</t>
  </si>
  <si>
    <t>anetroux@gmail.com</t>
  </si>
  <si>
    <t>13 SEUGNET ROAD, OAKWOOD VILLAGE, PINEHURST, DURBANVILLE</t>
  </si>
  <si>
    <t>DURBANVILLE</t>
  </si>
  <si>
    <t>079 881 8665</t>
  </si>
  <si>
    <t>0551678</t>
  </si>
  <si>
    <t>SNYMAN</t>
  </si>
  <si>
    <t>COLOSTOMY &amp; ADVANCED WOUND CARE SERVICES</t>
  </si>
  <si>
    <t>asnyman@worldonline.co.za</t>
  </si>
  <si>
    <t>619 MARINE DRIVE, BLUFF</t>
  </si>
  <si>
    <t>DURBAN</t>
  </si>
  <si>
    <t>031 467 3223</t>
  </si>
  <si>
    <t>031 467 1698</t>
  </si>
  <si>
    <t>072 120 0044</t>
  </si>
  <si>
    <t>0242314</t>
  </si>
  <si>
    <t>ANSABETH</t>
  </si>
  <si>
    <t>ansabetpretorius69@gmail.com</t>
  </si>
  <si>
    <t>11 PW DE VILLIERS, EMILY HOBHOUSE</t>
  </si>
  <si>
    <t>072 141 5343</t>
  </si>
  <si>
    <t>079 693 5597</t>
  </si>
  <si>
    <t>ANTOINETT</t>
  </si>
  <si>
    <t>BARKHUIZEN</t>
  </si>
  <si>
    <t>jabark@vodamail.co.za</t>
  </si>
  <si>
    <t>549 BRITS ROAD, PRETORIA NORTH, 0182</t>
  </si>
  <si>
    <t>PRETORIA</t>
  </si>
  <si>
    <t>082 099 3092</t>
  </si>
  <si>
    <t>0367621</t>
  </si>
  <si>
    <t>ANTOINETTE</t>
  </si>
  <si>
    <t>HUMAN</t>
  </si>
  <si>
    <t>antoinettehuman@gmail.com</t>
  </si>
  <si>
    <t>7 HARTEBEES STREET, MOKOPANE, 0600</t>
  </si>
  <si>
    <t>MOKOPANE</t>
  </si>
  <si>
    <t>079 983 4466</t>
  </si>
  <si>
    <t>0212512</t>
  </si>
  <si>
    <t>AYANDA EBENEZER</t>
  </si>
  <si>
    <t>SINQANDA</t>
  </si>
  <si>
    <t>ayanda.sinqanda@gmail.com</t>
  </si>
  <si>
    <t>STAND NO. 240607, ZIMBANE VALLEY TOWNSHIP, MTHATHA. 5099</t>
  </si>
  <si>
    <t>MTHATHA</t>
  </si>
  <si>
    <t>078 463 6815</t>
  </si>
  <si>
    <t>BARBARA</t>
  </si>
  <si>
    <t>BEUKES</t>
  </si>
  <si>
    <t>barbara.beukes@gmail.com</t>
  </si>
  <si>
    <t>71 BURGER STREET, POLOKWANE</t>
  </si>
  <si>
    <t>POLOKWANE</t>
  </si>
  <si>
    <t>015 291 1799</t>
  </si>
  <si>
    <t>086 546 6089</t>
  </si>
  <si>
    <t>082 650 5139</t>
  </si>
  <si>
    <t>0314218</t>
  </si>
  <si>
    <t>BERYL</t>
  </si>
  <si>
    <t>JOHNSON</t>
  </si>
  <si>
    <t>berylj@xsinet.co.za</t>
  </si>
  <si>
    <t>5A High Wycombe Rd, Westville, 3329</t>
  </si>
  <si>
    <t>WESTVILLE</t>
  </si>
  <si>
    <t>031 262 3372</t>
  </si>
  <si>
    <t>082 511 9463</t>
  </si>
  <si>
    <t>0311081</t>
  </si>
  <si>
    <t>MOUTON</t>
  </si>
  <si>
    <t>moutonbj@gmail.com</t>
  </si>
  <si>
    <t>10 VISION HOUSE, cnr PARKLANDS &amp; MAIN ROAD, HAMPSTEAD CLOSE, PARKLANDS, 7441</t>
  </si>
  <si>
    <t>PARKLANDS</t>
  </si>
  <si>
    <t>021 556 1732</t>
  </si>
  <si>
    <t>083 231 7280</t>
  </si>
  <si>
    <t>0328669</t>
  </si>
  <si>
    <t>BEVERLEY</t>
  </si>
  <si>
    <t>SILKSTONE</t>
  </si>
  <si>
    <t>moonhaven@vodamail.co.za</t>
  </si>
  <si>
    <t>7 ALZE COURT, MERRIMAN STREET, GOODWOOD</t>
  </si>
  <si>
    <t>PINELANDS</t>
  </si>
  <si>
    <t>086 694 6089</t>
  </si>
  <si>
    <t>084 497 5314</t>
  </si>
  <si>
    <t>0351261</t>
  </si>
  <si>
    <t>BEVERLY</t>
  </si>
  <si>
    <t>NARANSAMMY</t>
  </si>
  <si>
    <t>bev.naransammy@gmail.com</t>
  </si>
  <si>
    <t>555 HOWRAH CRESCENT, LENASIA</t>
  </si>
  <si>
    <t>LENASIA</t>
  </si>
  <si>
    <t>JHB SOUTH &amp; VAAL</t>
  </si>
  <si>
    <t>011 852 4275</t>
  </si>
  <si>
    <t>083 442 0427</t>
  </si>
  <si>
    <t>0081833</t>
  </si>
  <si>
    <t>BRONWYN</t>
  </si>
  <si>
    <t>INNES</t>
  </si>
  <si>
    <t>ibronwyn@yahoo.co.uk</t>
  </si>
  <si>
    <t>59 KRANTZVIEW ROAD, KLOOF</t>
  </si>
  <si>
    <t>086 546 3131</t>
  </si>
  <si>
    <t>079 494 5888</t>
  </si>
  <si>
    <t>CAROLINE</t>
  </si>
  <si>
    <t>REX</t>
  </si>
  <si>
    <t>CAROLINE THE NURSE</t>
  </si>
  <si>
    <t>carolinethenurse@gmail.com</t>
  </si>
  <si>
    <t>5 LONEVIEW BRYNTIRROLD DRIVE, LONEHILL</t>
  </si>
  <si>
    <t>MORNINGSIDE, SANDTON</t>
  </si>
  <si>
    <t>JHB FAR WEST RAND / JHB KEY ACCOUNTS SOUTH</t>
  </si>
  <si>
    <t>082 552 2625</t>
  </si>
  <si>
    <t>0455989</t>
  </si>
  <si>
    <t>CATRIONA</t>
  </si>
  <si>
    <t>MACPHAIL</t>
  </si>
  <si>
    <t>katem@scottnet.co.za</t>
  </si>
  <si>
    <t>129 HOLLANDER CRESCENT, MORNINGSIDE, DURBAN</t>
  </si>
  <si>
    <t>MORNINGSIDE</t>
  </si>
  <si>
    <t>031 208 0841</t>
  </si>
  <si>
    <t>083 441 5757</t>
  </si>
  <si>
    <t>0475769</t>
  </si>
  <si>
    <t>CHANTAL</t>
  </si>
  <si>
    <t>HUGGINS</t>
  </si>
  <si>
    <t>chantal@mghuggins.co.za</t>
  </si>
  <si>
    <t>SUITE 1, GROUND FLOOR, Ethekwini HOSPITAL, 11 RIVERHORSE DRIVE, RIVERHORSE VALLEY BUSINESS ESTATE, NANDI DRIVE, NEWLANDS EAST</t>
  </si>
  <si>
    <t>NEWLANDS WEST</t>
  </si>
  <si>
    <t>031 563 1043</t>
  </si>
  <si>
    <t>079 515 6058</t>
  </si>
  <si>
    <t>0168165</t>
  </si>
  <si>
    <t>CHARMAINE</t>
  </si>
  <si>
    <t>FRASER</t>
  </si>
  <si>
    <t>IMBOKODO HEALTHCARE CC</t>
  </si>
  <si>
    <t>2001/084965/23</t>
  </si>
  <si>
    <t>qhshomecare@cybertek.co.za</t>
  </si>
  <si>
    <t>ROOM 1206, MERCURY HOUSE, 320 ANTON LEMBEDE STREET, DURBAN 4001</t>
  </si>
  <si>
    <t>031 305 5061</t>
  </si>
  <si>
    <t>031 305 5068</t>
  </si>
  <si>
    <t>072 360 6889</t>
  </si>
  <si>
    <t>0005975</t>
  </si>
  <si>
    <t>CHRISTA</t>
  </si>
  <si>
    <t>VAN SCHALKWYK</t>
  </si>
  <si>
    <t>BLOEMFONTEIN MEDICLINIC</t>
  </si>
  <si>
    <t>Tia.Schoeman@mediclinic.co.za</t>
  </si>
  <si>
    <t>CNR. PARFITT &amp; KELLNER STREETS, BLOEMFONTEIN</t>
  </si>
  <si>
    <t>BLOEMFONTEIN</t>
  </si>
  <si>
    <t>051 - 404 6666</t>
  </si>
  <si>
    <t>CHRISTINA</t>
  </si>
  <si>
    <t>WINDER</t>
  </si>
  <si>
    <t>STIENIE HEALTH CARE</t>
  </si>
  <si>
    <t>christina.winder@vodamail.co.za</t>
  </si>
  <si>
    <t>19 NATIONAL ROAD, RIEBEECKSTAD</t>
  </si>
  <si>
    <t>RIEBEECKSTAD</t>
  </si>
  <si>
    <t>057 388 5128</t>
  </si>
  <si>
    <t>079 690 0851</t>
  </si>
  <si>
    <t>0484571</t>
  </si>
  <si>
    <t>CHRYSTAL-RENEE</t>
  </si>
  <si>
    <t>KRUGEL</t>
  </si>
  <si>
    <t>chrystalreneekrugel@gmail.com</t>
  </si>
  <si>
    <t>2 MARIGOLD STREET, ARCON PARK, VEREENIGING</t>
  </si>
  <si>
    <t>VEREENIGING</t>
  </si>
  <si>
    <t>016 428 1935</t>
  </si>
  <si>
    <t>086 615 7817</t>
  </si>
  <si>
    <t>061 614 8901</t>
  </si>
  <si>
    <t>0564338</t>
  </si>
  <si>
    <t>COLETTE</t>
  </si>
  <si>
    <t>NEWTON</t>
  </si>
  <si>
    <t>Colettenewton15@gmail.com</t>
  </si>
  <si>
    <t>7 VAN DER MERWE STREET, MIDDELBURG, EASTERN CAPE</t>
  </si>
  <si>
    <t>MIDDELBURG</t>
  </si>
  <si>
    <t>049 84 22446</t>
  </si>
  <si>
    <t>076 146 9399</t>
  </si>
  <si>
    <t xml:space="preserve">CONNIE </t>
  </si>
  <si>
    <t>MEIER</t>
  </si>
  <si>
    <t>connie,meier@outlook.com</t>
  </si>
  <si>
    <t>31 BRAHMS ROAD, PARI PARK, PORT ELIZABETH, 6070</t>
  </si>
  <si>
    <t>071 352 0788</t>
  </si>
  <si>
    <t>CORNE'</t>
  </si>
  <si>
    <t>DE BOER</t>
  </si>
  <si>
    <t>deboer@lantic.net</t>
  </si>
  <si>
    <t>792, 23 Road , Rietfontein, 0084</t>
  </si>
  <si>
    <t>PTA EAST / PTA WEST</t>
  </si>
  <si>
    <t>012 354 1986</t>
  </si>
  <si>
    <t>083 680 6824</t>
  </si>
  <si>
    <t>CORNELIA</t>
  </si>
  <si>
    <t>KELLERMAN</t>
  </si>
  <si>
    <t>HOME NURSING SERVICES</t>
  </si>
  <si>
    <t>5 PATERSON ROAD, CRADOCK, 5880</t>
  </si>
  <si>
    <t>CRADOCK</t>
  </si>
  <si>
    <t>048 881 1489</t>
  </si>
  <si>
    <t>086 765 1912</t>
  </si>
  <si>
    <t>083 723 3911</t>
  </si>
  <si>
    <t>CYNTHIA</t>
  </si>
  <si>
    <t>VANI</t>
  </si>
  <si>
    <t>59 WODEHOUSE STREET, KING WILLIAMS TOWN</t>
  </si>
  <si>
    <t>KING WILLIAMS TOWN</t>
  </si>
  <si>
    <t>083 584 4052</t>
  </si>
  <si>
    <t>DALEEN</t>
  </si>
  <si>
    <t>HUYZERS</t>
  </si>
  <si>
    <t>TOTAL WOUND CARE</t>
  </si>
  <si>
    <t>2012/060703/07</t>
  </si>
  <si>
    <t>woundcare.twc@gmail.com</t>
  </si>
  <si>
    <t>167 CHURCH STREET, RUSTENBURG, 0299</t>
  </si>
  <si>
    <t>014 592 8872</t>
  </si>
  <si>
    <t>086 564 9241</t>
  </si>
  <si>
    <t>079 630 6199</t>
  </si>
  <si>
    <t>0328189</t>
  </si>
  <si>
    <t>DAWIENA</t>
  </si>
  <si>
    <t>VAN ZYL</t>
  </si>
  <si>
    <t>dawienavanzyl@yahoo.com</t>
  </si>
  <si>
    <t>17 BEARDALL STREET, NEWCASTLE</t>
  </si>
  <si>
    <t>NEWCASTLE</t>
  </si>
  <si>
    <t>034 312 3464</t>
  </si>
  <si>
    <t>084 622 2257</t>
  </si>
  <si>
    <t>0268941</t>
  </si>
  <si>
    <t>DOREEN</t>
  </si>
  <si>
    <t>VAN DER WESTHUIZEN</t>
  </si>
  <si>
    <t>support@orthosport.co.za</t>
  </si>
  <si>
    <t>CNR ALBERT LUTHULI &amp; MALAN STREETS, POTCHEFSTROOM</t>
  </si>
  <si>
    <t>018 293 3474</t>
  </si>
  <si>
    <t>018 293 3044</t>
  </si>
  <si>
    <t>082 835 0998</t>
  </si>
  <si>
    <t>DOROTHY</t>
  </si>
  <si>
    <t>COOPER</t>
  </si>
  <si>
    <t>dorothyc@telkomsa.net</t>
  </si>
  <si>
    <t>6 MARIGOLD ROAD, CLELAND, PIETERMARITZBURG, 3201</t>
  </si>
  <si>
    <t>PIETERMARITZBURG</t>
  </si>
  <si>
    <t>082 894 7652</t>
  </si>
  <si>
    <t>ELIZABETH</t>
  </si>
  <si>
    <t>MORRIS</t>
  </si>
  <si>
    <t>woundsct@gmail.com</t>
  </si>
  <si>
    <t>10 SILVERHILL CRESCENT, KENILWORTH, 7708</t>
  </si>
  <si>
    <t>KENNILWORTH</t>
  </si>
  <si>
    <t>021 761 4763</t>
  </si>
  <si>
    <t>021 761 6561</t>
  </si>
  <si>
    <t>082 744 7425</t>
  </si>
  <si>
    <t>0433888</t>
  </si>
  <si>
    <t>ELIZE</t>
  </si>
  <si>
    <t>VAN WYNGAARDT</t>
  </si>
  <si>
    <t>TZANEEN WOUND CARE CLINIC</t>
  </si>
  <si>
    <t>tzaneenwoundcareclinic@gmail.com</t>
  </si>
  <si>
    <t>MODENTIA BUILDING A15, TZANEEN</t>
  </si>
  <si>
    <t>TZANEEN</t>
  </si>
  <si>
    <t>015 807 5116</t>
  </si>
  <si>
    <t>076 042 4373</t>
  </si>
  <si>
    <t>0540927</t>
  </si>
  <si>
    <t>ELNA</t>
  </si>
  <si>
    <t>VENTER</t>
  </si>
  <si>
    <t>ELNA'S HOME NURSING</t>
  </si>
  <si>
    <t>elnashomed@gmail.com</t>
  </si>
  <si>
    <t>20 SKURWEBERG CRESCENT, CERES, 6835</t>
  </si>
  <si>
    <t>CERES</t>
  </si>
  <si>
    <t>023 312 1284</t>
  </si>
  <si>
    <t>072 182 0057</t>
  </si>
  <si>
    <t>0312967</t>
  </si>
  <si>
    <t>ELS</t>
  </si>
  <si>
    <t>DE VILLIERS</t>
  </si>
  <si>
    <t>WOUND &amp; STOMA CARE</t>
  </si>
  <si>
    <t>2013/053467/07</t>
  </si>
  <si>
    <t>wasc@mweb.co.za</t>
  </si>
  <si>
    <t>10 ALBRECHT STREET, SUNWARD PARK</t>
  </si>
  <si>
    <t>SUNWARD PARK</t>
  </si>
  <si>
    <t>011 913 1665</t>
  </si>
  <si>
    <t>086 652 5979</t>
  </si>
  <si>
    <t>083 286 2576</t>
  </si>
  <si>
    <t>ELSA</t>
  </si>
  <si>
    <t>DU PREEZ</t>
  </si>
  <si>
    <t>iamedp@myconnection.co.za</t>
  </si>
  <si>
    <t>5 CHARLEROI, OGILVE THOMPSON STREET, HEUWELSIG, BLOEMFONTEIN</t>
  </si>
  <si>
    <t>051 436 2326</t>
  </si>
  <si>
    <t>086 698 9400</t>
  </si>
  <si>
    <t>082 376 9081</t>
  </si>
  <si>
    <t>0151513</t>
  </si>
  <si>
    <t>ELSABE</t>
  </si>
  <si>
    <t>BEZUIDENHOUT</t>
  </si>
  <si>
    <t>THE WOUND CLINIC</t>
  </si>
  <si>
    <t>thewoundclinic@gmail.com</t>
  </si>
  <si>
    <t>88 AGNEW, MEDIESE CENTRUM</t>
  </si>
  <si>
    <t>RUSTENBURG / CARLTONEVILLE</t>
  </si>
  <si>
    <t>RUSTENBURG / POTCHEFSTROOM</t>
  </si>
  <si>
    <t>079 019 2166</t>
  </si>
  <si>
    <t>0381306</t>
  </si>
  <si>
    <t>FOURIE</t>
  </si>
  <si>
    <t>ELSABE FOURIE HOME NURSING</t>
  </si>
  <si>
    <t>elsabe.fourie@villagemail.co.za</t>
  </si>
  <si>
    <t>STAND 3229, MT CORNETT CRESCENT, MIDLANDS, MIDSTREAM ESTATE, 1692</t>
  </si>
  <si>
    <t>CENTURION</t>
  </si>
  <si>
    <t>012 940 9118</t>
  </si>
  <si>
    <t>086 575 4220</t>
  </si>
  <si>
    <t>082 823 0876</t>
  </si>
  <si>
    <t>8814821</t>
  </si>
  <si>
    <t>ELSJE</t>
  </si>
  <si>
    <t>BURGER</t>
  </si>
  <si>
    <t>MEDICOAST</t>
  </si>
  <si>
    <t>elsjeburger@gmail.com</t>
  </si>
  <si>
    <t>YELLOWWOOD MEDICAL CENTRE, 1 FRANK DRIVE, MARGATE, 4275</t>
  </si>
  <si>
    <t>MARGATE</t>
  </si>
  <si>
    <t>039 137 1757</t>
  </si>
  <si>
    <t>086 760 9706</t>
  </si>
  <si>
    <t>083 661 8877</t>
  </si>
  <si>
    <t>ENRICA</t>
  </si>
  <si>
    <t>DOGLIANI</t>
  </si>
  <si>
    <t>me.enrica@gmail.com</t>
  </si>
  <si>
    <t>45 SCARBOROUGH ROAD, FERRYVALE, NIGEL</t>
  </si>
  <si>
    <t>NIGEL</t>
  </si>
  <si>
    <t>011 814 5868</t>
  </si>
  <si>
    <t>082 677 6742</t>
  </si>
  <si>
    <t>ESMARIE</t>
  </si>
  <si>
    <t>ROSSEAU</t>
  </si>
  <si>
    <t>esmarie@absamail.co.za</t>
  </si>
  <si>
    <t>19 WILDEVYSINGEL</t>
  </si>
  <si>
    <t>VREDENBURG</t>
  </si>
  <si>
    <t>022 713 5351</t>
  </si>
  <si>
    <t>083 446 5678</t>
  </si>
  <si>
    <t>0412430</t>
  </si>
  <si>
    <t>ETHEL</t>
  </si>
  <si>
    <t>ANDREWS</t>
  </si>
  <si>
    <t>WOUNDDOC (PTY) LTD</t>
  </si>
  <si>
    <t>2015/446408/07</t>
  </si>
  <si>
    <t>ethel.andrews@gmail.com</t>
  </si>
  <si>
    <t>20 TESSA PLACE, ALBERMARLE, 1401</t>
  </si>
  <si>
    <t>JOHANNESBURG</t>
  </si>
  <si>
    <t>076 592 2656</t>
  </si>
  <si>
    <t>086 232 6921</t>
  </si>
  <si>
    <t>071 242 9158</t>
  </si>
  <si>
    <t>0602922</t>
  </si>
  <si>
    <t>EVA D</t>
  </si>
  <si>
    <t>LEKWAKWE</t>
  </si>
  <si>
    <t>eva.lekwa@gmail.com</t>
  </si>
  <si>
    <t>170 Alan Manor Mews, 5 Constentia Road, Alan Manor, 2091</t>
  </si>
  <si>
    <t>SOWETO</t>
  </si>
  <si>
    <t>011 985 4302</t>
  </si>
  <si>
    <t>011 942 2408</t>
  </si>
  <si>
    <t>079 349 4900</t>
  </si>
  <si>
    <t>FEBE</t>
  </si>
  <si>
    <t>BRUWER</t>
  </si>
  <si>
    <t>NIANWI HEALTH CARE</t>
  </si>
  <si>
    <t>febeab@mweb.co.za</t>
  </si>
  <si>
    <t>Wound clinic, Roseacres Hospital, Casualty Dept, Cnr Castor &amp; St. Joseph Road, Symhurst, Germiston</t>
  </si>
  <si>
    <t>PRIMROSE</t>
  </si>
  <si>
    <t>011 822 8508</t>
  </si>
  <si>
    <t>086 685 8353</t>
  </si>
  <si>
    <t>083 368 8568</t>
  </si>
  <si>
    <t>0044954</t>
  </si>
  <si>
    <t>FIONA</t>
  </si>
  <si>
    <t>DALTON</t>
  </si>
  <si>
    <t>daltonsa@easypages.com</t>
  </si>
  <si>
    <t>4 CONSTANTIABERG CLOSE, CONSTANTIA, 7806</t>
  </si>
  <si>
    <t>CONSTANTIA</t>
  </si>
  <si>
    <t>021 794 2168</t>
  </si>
  <si>
    <t>082 579 2384</t>
  </si>
  <si>
    <t xml:space="preserve">FLORENCE </t>
  </si>
  <si>
    <t>SELEKA</t>
  </si>
  <si>
    <t>fseleka@clinix.co.za</t>
  </si>
  <si>
    <t>3058 UNIT 9, MMABATHO, 2746</t>
  </si>
  <si>
    <t>MAFIKENG</t>
  </si>
  <si>
    <t>018 397 7300</t>
  </si>
  <si>
    <t>082 588 1844</t>
  </si>
  <si>
    <t>FREDRIKA</t>
  </si>
  <si>
    <t>SAUER</t>
  </si>
  <si>
    <t>fynbos@arrienel.co.za</t>
  </si>
  <si>
    <t>44 HOOFWEG WEST, STILBAAI</t>
  </si>
  <si>
    <t>STILBAAI</t>
  </si>
  <si>
    <t>028 754 1860</t>
  </si>
  <si>
    <t>086 548 6433</t>
  </si>
  <si>
    <t>082 441 5953</t>
  </si>
  <si>
    <t>GENEVA</t>
  </si>
  <si>
    <t>MAROPENG LEKOLOANE</t>
  </si>
  <si>
    <t>lekoloane.maropeng@gmail.com</t>
  </si>
  <si>
    <t>118 MUNNIK STREET, MAKHADO</t>
  </si>
  <si>
    <t>MAKHADO</t>
  </si>
  <si>
    <t>083 879 6424</t>
  </si>
  <si>
    <t>GERDA</t>
  </si>
  <si>
    <t>LE ROUX SADIE</t>
  </si>
  <si>
    <t>SR GERDA SADIE ADVANCED WOUND CARE</t>
  </si>
  <si>
    <t>gerdasadie@gmail.com</t>
  </si>
  <si>
    <t>SUITE 17C, BLOCK 4, LIFESTYLE MANAGEMENT PARK, CLIFTON AVENUE, LYTTLETON MANOR, PRETORIA</t>
  </si>
  <si>
    <t>012 658 5674</t>
  </si>
  <si>
    <t>083 212 9182</t>
  </si>
  <si>
    <t>0490237</t>
  </si>
  <si>
    <t>GERTRUIDA ELIZABETH</t>
  </si>
  <si>
    <t>SCHOEMAN</t>
  </si>
  <si>
    <t>KATHU FAMILY CARE CLINIC</t>
  </si>
  <si>
    <t>toekie.schoeman@gmail.com</t>
  </si>
  <si>
    <t>RIETBOK STREET, CHRISJAN GEBOU WINKEL, KATHU</t>
  </si>
  <si>
    <t>KATHU</t>
  </si>
  <si>
    <t>053 723 2392</t>
  </si>
  <si>
    <t>086 514 9223</t>
  </si>
  <si>
    <t>083 276 5233</t>
  </si>
  <si>
    <t>0510351</t>
  </si>
  <si>
    <t>GILIAN</t>
  </si>
  <si>
    <t>MEINTJES</t>
  </si>
  <si>
    <t>gill.meintjes@gmail.com</t>
  </si>
  <si>
    <t>38 IBIS AVENUE, SAFARI GARDENS, RUSTENBURG, 0299</t>
  </si>
  <si>
    <t>082 300 9723</t>
  </si>
  <si>
    <t>0621749</t>
  </si>
  <si>
    <t>HANLIE</t>
  </si>
  <si>
    <t>SWANEPOEL</t>
  </si>
  <si>
    <t>KOSMOS PHARMACY GROUP</t>
  </si>
  <si>
    <t>1998/07716/07</t>
  </si>
  <si>
    <t>hanlieswanepoel2@gmail.com</t>
  </si>
  <si>
    <t>c/o NELSON MANDELA &amp; VAALRIVIER STREET, SECUNDA</t>
  </si>
  <si>
    <t>SECUNDA</t>
  </si>
  <si>
    <t>017 631 7100</t>
  </si>
  <si>
    <t>086 625 3997</t>
  </si>
  <si>
    <t>071 683 1421</t>
  </si>
  <si>
    <t>0508381</t>
  </si>
  <si>
    <t>HANRI</t>
  </si>
  <si>
    <t>VAN NIEKERK</t>
  </si>
  <si>
    <t>hanrivan@telkomsa.net</t>
  </si>
  <si>
    <t>49 LEEU STREET, RANT-EN-DAL, KRUGERSDORP, 1739</t>
  </si>
  <si>
    <t>KRUGERSDORP</t>
  </si>
  <si>
    <t>086 538 8086</t>
  </si>
  <si>
    <t>083 302 4270</t>
  </si>
  <si>
    <t>0362689</t>
  </si>
  <si>
    <t>HELENA</t>
  </si>
  <si>
    <t>VAN VUUREN</t>
  </si>
  <si>
    <t>HELENA VAN VUUREN VERPLEEG PRAKTYK</t>
  </si>
  <si>
    <t>hsevanvuuren@gmail.com</t>
  </si>
  <si>
    <t>25 WOOODLEY STREET, KIMBERLEY</t>
  </si>
  <si>
    <t>KIMBERLEY</t>
  </si>
  <si>
    <t>082 291 1106</t>
  </si>
  <si>
    <t>8833737</t>
  </si>
  <si>
    <t>HESTER</t>
  </si>
  <si>
    <t>THERON</t>
  </si>
  <si>
    <t>junior.engelbrecht@gmail.com</t>
  </si>
  <si>
    <t>387 KEERWEERST, BOOYENS, PRETORIA</t>
  </si>
  <si>
    <t>012 377 1411</t>
  </si>
  <si>
    <t>083 273 3500</t>
  </si>
  <si>
    <t>HILDA</t>
  </si>
  <si>
    <t>LEACH</t>
  </si>
  <si>
    <t>HERMANUS WOUND CARE SERVICES</t>
  </si>
  <si>
    <t>woundcare@hermanus.co.za</t>
  </si>
  <si>
    <t>SHOP B11, HERMANUS GATEWAY CENTRE, MAIN ROAD, HERMANUS</t>
  </si>
  <si>
    <t>HERMANUS</t>
  </si>
  <si>
    <t>028 312 2897</t>
  </si>
  <si>
    <t>083 417 4540</t>
  </si>
  <si>
    <t>0243434</t>
  </si>
  <si>
    <t>INA</t>
  </si>
  <si>
    <t>georgewoundclinic@gmail.com</t>
  </si>
  <si>
    <t>15 HEATHER ROAD, HEATHERLANDS, GEORGE, 6529</t>
  </si>
  <si>
    <t>GEORGE</t>
  </si>
  <si>
    <t>086 600 8819</t>
  </si>
  <si>
    <t>084 614 0569</t>
  </si>
  <si>
    <t>0272779</t>
  </si>
  <si>
    <t>GROBLER</t>
  </si>
  <si>
    <t>sgrobler@global.co.za</t>
  </si>
  <si>
    <t>G04 UNIVERSITAS PRIVATE HOSPITAL, BLOEMFONTEIN</t>
  </si>
  <si>
    <t>051 444 2878</t>
  </si>
  <si>
    <t>051 444 0267</t>
  </si>
  <si>
    <t>083 297 6036</t>
  </si>
  <si>
    <t>ISABEL</t>
  </si>
  <si>
    <t>PIETERSE</t>
  </si>
  <si>
    <t>pieterkamp@telkomsa.net</t>
  </si>
  <si>
    <t>10 HOEKBERG STREET, AERORAND, MIDDELBURG</t>
  </si>
  <si>
    <t>013 244 1536</t>
  </si>
  <si>
    <t>078 457 0416</t>
  </si>
  <si>
    <t>rouxisabel@vodamail.co.za</t>
  </si>
  <si>
    <t>Disa Singel 6, Blomtuin, Bellville</t>
  </si>
  <si>
    <t>021 919 5465</t>
  </si>
  <si>
    <t>082 899 9105</t>
  </si>
  <si>
    <t>0452041</t>
  </si>
  <si>
    <t>UJDUR</t>
  </si>
  <si>
    <t>CROSSROADS WOUND &amp; HEALTH CARE SOLUTIONS</t>
  </si>
  <si>
    <t>isabelu@telkomsa.net</t>
  </si>
  <si>
    <t>73 WENDEN AVENUE, BRAKPAN</t>
  </si>
  <si>
    <t>BRAKPAN</t>
  </si>
  <si>
    <t>JHB FAR EAST RAND / JHB EAST RAND</t>
  </si>
  <si>
    <t>011 740 0475</t>
  </si>
  <si>
    <t>073 806 4178</t>
  </si>
  <si>
    <t xml:space="preserve">ISABELLA </t>
  </si>
  <si>
    <t>VAN DER MERWE</t>
  </si>
  <si>
    <t>vandermerweisabel@gmail.com</t>
  </si>
  <si>
    <t>PLOT 18, MAGGIESDAL, NELSPRUIT</t>
  </si>
  <si>
    <t>NELSPRUIT</t>
  </si>
  <si>
    <t>082 552 0089</t>
  </si>
  <si>
    <t>ISMARELDA</t>
  </si>
  <si>
    <t>OOSTHUIZEN</t>
  </si>
  <si>
    <t>ismareldavermaak@ymail.com</t>
  </si>
  <si>
    <t>ERMELO</t>
  </si>
  <si>
    <t>076 027 5557</t>
  </si>
  <si>
    <t>JACOBA (RONEL)</t>
  </si>
  <si>
    <t>COETZER</t>
  </si>
  <si>
    <t>jacobacoetzer@telkomsa.net</t>
  </si>
  <si>
    <t>16 MADLINSON PLACE, SONLANDPARK, VEREENIGING, 1929</t>
  </si>
  <si>
    <t>074 953 3972</t>
  </si>
  <si>
    <t>JACQUES-ANDRE</t>
  </si>
  <si>
    <t>VAN DER WALT</t>
  </si>
  <si>
    <t>vdwaltjp@mweb.co.za</t>
  </si>
  <si>
    <t>6 GLENMORE CLOSE, ASSAGAY, HILLCREST, DURBAN</t>
  </si>
  <si>
    <t>JANE</t>
  </si>
  <si>
    <t>BENTLEY</t>
  </si>
  <si>
    <t>SR. J BENTLEY</t>
  </si>
  <si>
    <t>jbentley@lantic.net</t>
  </si>
  <si>
    <t>MEDICAL SUITE A, ST. DOMINIC'S HOSPITAL, EAST LONDON, 5201</t>
  </si>
  <si>
    <t>043 722 5500</t>
  </si>
  <si>
    <t>083 320 5277</t>
  </si>
  <si>
    <t>THABANE</t>
  </si>
  <si>
    <t>palesakagi@hotmail.com</t>
  </si>
  <si>
    <t>62980 ZONE 16, SEBO KENG, 1982</t>
  </si>
  <si>
    <t>SEBOKENG</t>
  </si>
  <si>
    <t>016 592 9088</t>
  </si>
  <si>
    <t>076 548 0713</t>
  </si>
  <si>
    <t>0365572</t>
  </si>
  <si>
    <t>JANE ELIZABETH</t>
  </si>
  <si>
    <t>KOEKEMOER</t>
  </si>
  <si>
    <t>HELPING HANDS HOME BASED NURSING CARE AGENCY</t>
  </si>
  <si>
    <t>2004/12/4540/23</t>
  </si>
  <si>
    <t>admin@helpinghandshomecare.co.za</t>
  </si>
  <si>
    <t>1 GLEN-DERYN, 61 MAIN STREET, HOWICK</t>
  </si>
  <si>
    <t>033 330 3060</t>
  </si>
  <si>
    <t>083 462 3498</t>
  </si>
  <si>
    <t>JANET</t>
  </si>
  <si>
    <t>DANFORD</t>
  </si>
  <si>
    <t>janet.danford@mediclinic.co.za</t>
  </si>
  <si>
    <t>ROTHSCHILD BOULEVARD, PANORAMA</t>
  </si>
  <si>
    <t>PANORAMA</t>
  </si>
  <si>
    <t>021 938 2111</t>
  </si>
  <si>
    <t>086 681 1390</t>
  </si>
  <si>
    <t>082 578 1712</t>
  </si>
  <si>
    <t>JENNY</t>
  </si>
  <si>
    <t>JAMES</t>
  </si>
  <si>
    <t>thejamos@mweb.co.za</t>
  </si>
  <si>
    <t>SUITE 14B, ST ANNE'S MEDICAL CENTRE, 331 Burger st, Pietermaritzburg</t>
  </si>
  <si>
    <t>033 342 4579</t>
  </si>
  <si>
    <t>033 342 4583</t>
  </si>
  <si>
    <t>083 602 6614</t>
  </si>
  <si>
    <t>0033286</t>
  </si>
  <si>
    <t>JOEY M</t>
  </si>
  <si>
    <t>VAN TONDER</t>
  </si>
  <si>
    <t>jmvtonder@absamail.co.za</t>
  </si>
  <si>
    <t>9 Coen Brits Str, VanderbijlPark, 1911</t>
  </si>
  <si>
    <t>VANDERBIJL PARK, VEREENIGING, SASOLBERG</t>
  </si>
  <si>
    <t>016 932 1691</t>
  </si>
  <si>
    <t>083 236 2526</t>
  </si>
  <si>
    <t>8839964</t>
  </si>
  <si>
    <t>JOHANNA</t>
  </si>
  <si>
    <t>CASTIGNANI</t>
  </si>
  <si>
    <t>kroondagsorg@gmail.com</t>
  </si>
  <si>
    <t>FLAT 5, HOESESEAN STREET, CLARENCE</t>
  </si>
  <si>
    <t>CLARENCE</t>
  </si>
  <si>
    <t>056 215 1500</t>
  </si>
  <si>
    <t>082 809 4904</t>
  </si>
  <si>
    <t>JOLANDA</t>
  </si>
  <si>
    <t>JANSE VAN NOORDWYK</t>
  </si>
  <si>
    <t>IMANI HOME NURSING SERVICES</t>
  </si>
  <si>
    <t>jolanda@imanihns.co.za</t>
  </si>
  <si>
    <t>JHB SOUTH &amp; VAAL / JHB FAR WEST RAND/ JHB WEST RAND</t>
  </si>
  <si>
    <t>011 672 9312</t>
  </si>
  <si>
    <t>086 546 5125</t>
  </si>
  <si>
    <t>083 306 3758</t>
  </si>
  <si>
    <t>0433039</t>
  </si>
  <si>
    <t>KAREN</t>
  </si>
  <si>
    <t>DAVY</t>
  </si>
  <si>
    <t>karen@kared4.co.za</t>
  </si>
  <si>
    <t>44 CHERRY LANE, PENNINGTON</t>
  </si>
  <si>
    <t>SCOTTBURGH</t>
  </si>
  <si>
    <t>076 297 4457</t>
  </si>
  <si>
    <t>WOOD</t>
  </si>
  <si>
    <t>HOME BASED NURSING CARE</t>
  </si>
  <si>
    <t>kwood56@hotmail.com</t>
  </si>
  <si>
    <t>589 ANN ROAD, PRINGLE BAY</t>
  </si>
  <si>
    <t>PRINGLE BAY</t>
  </si>
  <si>
    <t>028 273 8169</t>
  </si>
  <si>
    <t>073 797 0381</t>
  </si>
  <si>
    <t>0417246</t>
  </si>
  <si>
    <t>KARIEN</t>
  </si>
  <si>
    <t>FERREIRA</t>
  </si>
  <si>
    <t>karien.ferreira@vodamail.co.za</t>
  </si>
  <si>
    <t>21 SAFRON CLOSE, THE SANDS, JEFFREY'S BAY, 6330</t>
  </si>
  <si>
    <t>JEFFREY'S BAY</t>
  </si>
  <si>
    <t>081 3775021 / 072 357 0714</t>
  </si>
  <si>
    <t>0571881</t>
  </si>
  <si>
    <t>KOGIE</t>
  </si>
  <si>
    <t>GOVENDER</t>
  </si>
  <si>
    <t>PHOENIX PRIVATE NURSING CARE CC</t>
  </si>
  <si>
    <t>privatenursing1@gmail.com</t>
  </si>
  <si>
    <t>PENELOPE STREET, STARWOOD, PHOENIX</t>
  </si>
  <si>
    <t>PHOENIX</t>
  </si>
  <si>
    <t>086 549 9117</t>
  </si>
  <si>
    <t>084 550 5568</t>
  </si>
  <si>
    <t>0202355</t>
  </si>
  <si>
    <t>LAURIEN</t>
  </si>
  <si>
    <t>DODSWORTH</t>
  </si>
  <si>
    <t>WOUND CARE SOLUTIONS</t>
  </si>
  <si>
    <t>laurien@telkomsa.net</t>
  </si>
  <si>
    <t>10 Conway Street, Crystal Park, Benoni</t>
  </si>
  <si>
    <t>BENONI</t>
  </si>
  <si>
    <t>011 969 5854</t>
  </si>
  <si>
    <t>072 779 7728</t>
  </si>
  <si>
    <t>LEANA</t>
  </si>
  <si>
    <t>LINGENFELDER</t>
  </si>
  <si>
    <t>leanalingenfelder@gmail.com</t>
  </si>
  <si>
    <t>3 GAZELLE STREET, NELSPRUIT</t>
  </si>
  <si>
    <t>079 881 7083</t>
  </si>
  <si>
    <t>LEILANI ELIZABETH</t>
  </si>
  <si>
    <t>leilani.lvdm@gmail.com</t>
  </si>
  <si>
    <t>8 INDIGO STREET, WILROPARK</t>
  </si>
  <si>
    <t>083 656 9270</t>
  </si>
  <si>
    <t>0622931</t>
  </si>
  <si>
    <t xml:space="preserve">LEONARD </t>
  </si>
  <si>
    <t>MAYIPUME</t>
  </si>
  <si>
    <t>owey@webmail.co.za</t>
  </si>
  <si>
    <t>53595 SINEBONGO PLACE, AMALINDA FOREST, EAST LONDON, 5201</t>
  </si>
  <si>
    <t>074 463 0818</t>
  </si>
  <si>
    <t>LEONIE</t>
  </si>
  <si>
    <t>ROWAN</t>
  </si>
  <si>
    <t>medi-coast@telkomsa.net</t>
  </si>
  <si>
    <t>039 317 1757</t>
  </si>
  <si>
    <t>072 709 3732</t>
  </si>
  <si>
    <t>leoven7@outlook.com</t>
  </si>
  <si>
    <t>SCHOEMANSDAL VELDSKOOL, VIVOPAD, LOUIS TRICHARDT, 0920</t>
  </si>
  <si>
    <t>LOUIS TRICHARDT</t>
  </si>
  <si>
    <t>082 662 4945</t>
  </si>
  <si>
    <t>LESLEY</t>
  </si>
  <si>
    <t>TALBOT</t>
  </si>
  <si>
    <t>KIMBERLEY MEDICLINIC</t>
  </si>
  <si>
    <t>1984/006858/07</t>
  </si>
  <si>
    <t>adri.odendal@mediclinic.co.za</t>
  </si>
  <si>
    <t>177 DU TOITSPAN ROAD, KIMBERLEY, 8301</t>
  </si>
  <si>
    <t>053 838 0129</t>
  </si>
  <si>
    <t>086 681 2546</t>
  </si>
  <si>
    <t>TANDY</t>
  </si>
  <si>
    <t>tanclan@netactive.co.za</t>
  </si>
  <si>
    <t>8 LILY STREET, BRACKENHURST, ALBERTON</t>
  </si>
  <si>
    <t>EDENVALE</t>
  </si>
  <si>
    <t>JHB KEY ACCOUNTS EAST / JHB CENTRAL &amp; EAST</t>
  </si>
  <si>
    <t>082 449 1160</t>
  </si>
  <si>
    <t>0341991</t>
  </si>
  <si>
    <t>LIDIA</t>
  </si>
  <si>
    <t>KRIJT</t>
  </si>
  <si>
    <t>krijtnursing@iafrica.com</t>
  </si>
  <si>
    <t>3J Arun Place,Sir Loweries Pass Rd, Somerset West 7130</t>
  </si>
  <si>
    <t>SOMERSET WEST</t>
  </si>
  <si>
    <t>021 852 3238</t>
  </si>
  <si>
    <t>082 576 7384</t>
  </si>
  <si>
    <t>8809518</t>
  </si>
  <si>
    <t>LIEZL</t>
  </si>
  <si>
    <t>NAUDE</t>
  </si>
  <si>
    <t>LINDA</t>
  </si>
  <si>
    <t>HUYSER</t>
  </si>
  <si>
    <t>LINCARE NURSING SERVICES</t>
  </si>
  <si>
    <t>goldfieldsnursing@telkomsa.net</t>
  </si>
  <si>
    <t>1 Dvorak Avenue, Riebeeckstad</t>
  </si>
  <si>
    <t>WELKOM</t>
  </si>
  <si>
    <t>057 388 1933</t>
  </si>
  <si>
    <t>083 331 8142</t>
  </si>
  <si>
    <t>LJILJANA</t>
  </si>
  <si>
    <t>DELETIC</t>
  </si>
  <si>
    <t>WOUND CLINIC MILPARK</t>
  </si>
  <si>
    <t>woundclinicmilpark@telkomsa.net</t>
  </si>
  <si>
    <t>PO Box 673, RandPark Ridge, 2156</t>
  </si>
  <si>
    <t>011 480 5872</t>
  </si>
  <si>
    <t>011 480 5709</t>
  </si>
  <si>
    <t>082 3727141</t>
  </si>
  <si>
    <t>0206644</t>
  </si>
  <si>
    <t>LORRAINE</t>
  </si>
  <si>
    <t>LESTER</t>
  </si>
  <si>
    <t>ljlester@mweb.co.za</t>
  </si>
  <si>
    <t>34 Elizabeth Eybers St, Randhart, Alberton, 1449</t>
  </si>
  <si>
    <t>011 864 2292</t>
  </si>
  <si>
    <t>011 908 6752</t>
  </si>
  <si>
    <t>082 886 1709</t>
  </si>
  <si>
    <t>0085529</t>
  </si>
  <si>
    <t>VAN LENDT</t>
  </si>
  <si>
    <t>VAN LENDT MEDICAL CARE</t>
  </si>
  <si>
    <t>2010/042097/23</t>
  </si>
  <si>
    <t>lorrainevl@vodamail.co.za</t>
  </si>
  <si>
    <t>290 SUGARBUSH STREET, ALWEIDA EXT 2, 2091</t>
  </si>
  <si>
    <t>011 459 5000</t>
  </si>
  <si>
    <t>086 602 1053</t>
  </si>
  <si>
    <t>083 607 0748</t>
  </si>
  <si>
    <t>0363863</t>
  </si>
  <si>
    <t>LOUISE</t>
  </si>
  <si>
    <t>GOSLETT</t>
  </si>
  <si>
    <t>louisegoslett@gmail.com</t>
  </si>
  <si>
    <t>6 COETZEE AVENUE, PAARL, 7646</t>
  </si>
  <si>
    <t>PAARL</t>
  </si>
  <si>
    <t>021 872 5544</t>
  </si>
  <si>
    <t>072 782 9704</t>
  </si>
  <si>
    <t>LUCKY</t>
  </si>
  <si>
    <t>RAMAFUTHULA</t>
  </si>
  <si>
    <t>LUCRETIA</t>
  </si>
  <si>
    <t>LOWE</t>
  </si>
  <si>
    <t>lucretia.lowe188@gmail.com</t>
  </si>
  <si>
    <t>10 SWAN CRESCENT, EASTWOOD, PIETERMARITZBURG</t>
  </si>
  <si>
    <t>078 477 8899</t>
  </si>
  <si>
    <t>LYDIA</t>
  </si>
  <si>
    <t>SMIT</t>
  </si>
  <si>
    <t>MOSSELBAAI WOND &amp; PROF. VERPLEEGDIENSTE</t>
  </si>
  <si>
    <t>smitlydia@gmail.com</t>
  </si>
  <si>
    <t>9 BOLAND ROAD, HARTENBOS, 6520</t>
  </si>
  <si>
    <t>HARTENBOS</t>
  </si>
  <si>
    <t>044 695 1041</t>
  </si>
  <si>
    <t>086 297 1864</t>
  </si>
  <si>
    <t>072 260 3082</t>
  </si>
  <si>
    <t>0337005</t>
  </si>
  <si>
    <t>LYNETTE</t>
  </si>
  <si>
    <t>SWAN'S HOME NURSING</t>
  </si>
  <si>
    <t>swanshomenursing@axxess.co.za</t>
  </si>
  <si>
    <t>47 CECIL SHEPERD STREET, MOSSEL BAY, 6500</t>
  </si>
  <si>
    <t>MOSSEL BAY</t>
  </si>
  <si>
    <t>086 590 2138</t>
  </si>
  <si>
    <t>082 372 4028</t>
  </si>
  <si>
    <t>0334863</t>
  </si>
  <si>
    <t>MADIE</t>
  </si>
  <si>
    <t>BESSELING</t>
  </si>
  <si>
    <t>besseling@telkomsa.net</t>
  </si>
  <si>
    <t>75 KAMEELDORING</t>
  </si>
  <si>
    <t>014 763 3631</t>
  </si>
  <si>
    <t>082 859 9486</t>
  </si>
  <si>
    <t>MARENA</t>
  </si>
  <si>
    <t>BOTHA</t>
  </si>
  <si>
    <t>MARENA BOTHA ADVANCED WOUND CLINIC</t>
  </si>
  <si>
    <t>bheid@telkomsa.net</t>
  </si>
  <si>
    <t>3 TWEEDE STREET, RENSBURG, HEIDELBERG</t>
  </si>
  <si>
    <t>HEIDELBERG</t>
  </si>
  <si>
    <t>016 349 2247</t>
  </si>
  <si>
    <t>086 268 4784</t>
  </si>
  <si>
    <t>082 384 4137</t>
  </si>
  <si>
    <t>0442836</t>
  </si>
  <si>
    <t>MARIANNE</t>
  </si>
  <si>
    <t>VILJOEN</t>
  </si>
  <si>
    <t>msviljoen13@gmail.com</t>
  </si>
  <si>
    <t>NHC MEDICAL CENTRE, 2988 WILLIAM NICOL DRIVE, BRYANSTON, 2029</t>
  </si>
  <si>
    <t>JHB KEY ACCOUNTS SOUTH / JHB WEST RAND</t>
  </si>
  <si>
    <t>082 551 3584</t>
  </si>
  <si>
    <t>0235687</t>
  </si>
  <si>
    <t>MARIE</t>
  </si>
  <si>
    <t>BACKEBERG</t>
  </si>
  <si>
    <t>marie.backeberg@gmail.com</t>
  </si>
  <si>
    <t>Elzienweg 1014, Eldoraigne, 0157</t>
  </si>
  <si>
    <t>012 654 8205</t>
  </si>
  <si>
    <t>083 257 8825</t>
  </si>
  <si>
    <t>MARIETJIE</t>
  </si>
  <si>
    <t>marietjie.fourie63@gmail.com</t>
  </si>
  <si>
    <t>P.O. Box 12470, Empangeni, 3880</t>
  </si>
  <si>
    <t>EMPANGENI</t>
  </si>
  <si>
    <t>035 772 5956</t>
  </si>
  <si>
    <t>084 357 3956</t>
  </si>
  <si>
    <t>0295930</t>
  </si>
  <si>
    <t>MARIETTE</t>
  </si>
  <si>
    <t>BARNARD</t>
  </si>
  <si>
    <t>mariette.barnard@netcare.co.za</t>
  </si>
  <si>
    <t>22 Bashee Str, Sherwood, Port Elizabeth, 6025</t>
  </si>
  <si>
    <t>041 371 5292</t>
  </si>
  <si>
    <t>074 127 9768</t>
  </si>
  <si>
    <t>0354104</t>
  </si>
  <si>
    <t>SWART</t>
  </si>
  <si>
    <t>marietteswartwow@gmail.com</t>
  </si>
  <si>
    <t>87 GREY STREET, STRAND, 7140</t>
  </si>
  <si>
    <t>086 510 6360</t>
  </si>
  <si>
    <t>083 659 2053</t>
  </si>
  <si>
    <t>0009121</t>
  </si>
  <si>
    <t>MARITHA</t>
  </si>
  <si>
    <t>mcis@lantic.net</t>
  </si>
  <si>
    <t>PLOT 109, SECTION 9, KROKODIL WEST, BRITS</t>
  </si>
  <si>
    <t>082 471 0047</t>
  </si>
  <si>
    <t>0549428</t>
  </si>
  <si>
    <t>MARITHA (ZIETS)</t>
  </si>
  <si>
    <t>ROETS</t>
  </si>
  <si>
    <t>DERMA ESSENCE HOLISTIC HEALTH CC</t>
  </si>
  <si>
    <t>zietsr@vodamail.co.za</t>
  </si>
  <si>
    <t>95 Krantzview Road, Kloof, 3610</t>
  </si>
  <si>
    <t>PINETOWN</t>
  </si>
  <si>
    <t>031 702 0777</t>
  </si>
  <si>
    <t>084 481 0969</t>
  </si>
  <si>
    <t>0196986</t>
  </si>
  <si>
    <t>MARLIE</t>
  </si>
  <si>
    <t>CONRADIE</t>
  </si>
  <si>
    <t>DR AJ OBERHOLZER PRACTICE</t>
  </si>
  <si>
    <t>marlie.drajoberholzer@gmail.com</t>
  </si>
  <si>
    <t>30 WALTER SISULU LANE, POTCHEFSTROOM</t>
  </si>
  <si>
    <t>POTCHEFSTROOM / KLERKSDORP</t>
  </si>
  <si>
    <t>018 293 1404</t>
  </si>
  <si>
    <t>018 293 3840</t>
  </si>
  <si>
    <t>082 829 4847</t>
  </si>
  <si>
    <t>MARTIE</t>
  </si>
  <si>
    <t>COETZEE</t>
  </si>
  <si>
    <t>martiecoetzee@telkomsa.net</t>
  </si>
  <si>
    <t>200 HOOG STREET, MOKOPANE</t>
  </si>
  <si>
    <t>015 491 6178</t>
  </si>
  <si>
    <t>086 529 8806</t>
  </si>
  <si>
    <t>082 782 9988</t>
  </si>
  <si>
    <t>KEARNEY</t>
  </si>
  <si>
    <t>MARBETH PRIVATE NURSING SERVICE</t>
  </si>
  <si>
    <t>martie.kearney@vodamail.co.za</t>
  </si>
  <si>
    <t>16 HERVONNE HEIGHTS, 96 LEWIS DRIVE, AMANZIMTOTI, 4126</t>
  </si>
  <si>
    <t>AMANZIMTOTI</t>
  </si>
  <si>
    <t>082 442 6749</t>
  </si>
  <si>
    <t>0108510</t>
  </si>
  <si>
    <t>MARY ANN</t>
  </si>
  <si>
    <t>BERNON</t>
  </si>
  <si>
    <t>maryannbernon@icloud.com</t>
  </si>
  <si>
    <t>52 BRIXHAM AVENUE, BLUFF, 4052</t>
  </si>
  <si>
    <t>BLUFF</t>
  </si>
  <si>
    <t>031 466 1302</t>
  </si>
  <si>
    <t>079 272 7425</t>
  </si>
  <si>
    <t>0616257</t>
  </si>
  <si>
    <t>MARYKE</t>
  </si>
  <si>
    <t>marykelingenfelder@gmail.com</t>
  </si>
  <si>
    <t>18 HARTBEES STREET, NELSPRUIT</t>
  </si>
  <si>
    <t>082 323 8209</t>
  </si>
  <si>
    <t>MEGAN</t>
  </si>
  <si>
    <t>LINDSAY</t>
  </si>
  <si>
    <t>rnmeganlindsay@gmail.com</t>
  </si>
  <si>
    <t>58 RUBY CORNER FALLS STREET, FEATHERBROOKE, 1739</t>
  </si>
  <si>
    <t>072 834 5593</t>
  </si>
  <si>
    <t>0436151</t>
  </si>
  <si>
    <t>MELODY</t>
  </si>
  <si>
    <t>ROOI</t>
  </si>
  <si>
    <t>MIA</t>
  </si>
  <si>
    <t>DE WET</t>
  </si>
  <si>
    <t>mia.dewet@gmail.com</t>
  </si>
  <si>
    <t>c/o NELLMAPIUS &amp; JOHN VORSTER DRIVE</t>
  </si>
  <si>
    <t>082 992 7450</t>
  </si>
  <si>
    <t>0442828</t>
  </si>
  <si>
    <t>MICHELLE</t>
  </si>
  <si>
    <t>BOSMAN</t>
  </si>
  <si>
    <t>COMPASSIONATE HEALTH CARE SERVICES</t>
  </si>
  <si>
    <t>Michellebosman.chs@gmail.com</t>
  </si>
  <si>
    <t>ROOM 207B, WOUND CLINIC, 2ND FLOOR, CARSTENHOF CLINIC, 21 DANE ROAD, GLEN AUSTIN</t>
  </si>
  <si>
    <t>MIDRAND</t>
  </si>
  <si>
    <t>011 655 5753</t>
  </si>
  <si>
    <t>082 682 1421</t>
  </si>
  <si>
    <t>0430757</t>
  </si>
  <si>
    <t>SECOND</t>
  </si>
  <si>
    <t>touchofhealing@telkomsa.net</t>
  </si>
  <si>
    <t>58 CLINTON ROAD, NEW REDRUTH, ALBERTON</t>
  </si>
  <si>
    <t>ALBERTON</t>
  </si>
  <si>
    <t>084 595 9070</t>
  </si>
  <si>
    <t>0450049</t>
  </si>
  <si>
    <t>MILLICENT NTHABISENG</t>
  </si>
  <si>
    <t>TAU</t>
  </si>
  <si>
    <t>taumillicent@gmail.com</t>
  </si>
  <si>
    <t>148 FRANZINA STREET, ELLOFFDALE</t>
  </si>
  <si>
    <t>PTA WEST / PTA EAST</t>
  </si>
  <si>
    <t>078 752 6663</t>
  </si>
  <si>
    <t>061 445 2636</t>
  </si>
  <si>
    <t>MONWABISI RUSSELL</t>
  </si>
  <si>
    <t>MAGWACA</t>
  </si>
  <si>
    <t>mrussell3@live.com</t>
  </si>
  <si>
    <t>60 EVANS ROAD. MILNER ESTATE, EAST LONDON</t>
  </si>
  <si>
    <t>043 722 1250</t>
  </si>
  <si>
    <t>084 372 5322</t>
  </si>
  <si>
    <t>0515345</t>
  </si>
  <si>
    <t xml:space="preserve">NELLIE </t>
  </si>
  <si>
    <t>LAMBRECHTS</t>
  </si>
  <si>
    <t xml:space="preserve">nellielambrechts@gmail.com </t>
  </si>
  <si>
    <t>594 REMBRANDT STREET, FAERIE GLEN, PRETORIA</t>
  </si>
  <si>
    <t>012 548 9499</t>
  </si>
  <si>
    <t>012 548 4018</t>
  </si>
  <si>
    <t>082 376 0759</t>
  </si>
  <si>
    <t>0302414</t>
  </si>
  <si>
    <t>NOMTHANDAZO</t>
  </si>
  <si>
    <t>MAHLOBO</t>
  </si>
  <si>
    <t>ttthandy@gmail.com</t>
  </si>
  <si>
    <t>45 VILLAGE GREEN, WITBANK</t>
  </si>
  <si>
    <t>WITBANK</t>
  </si>
  <si>
    <t>086 582 4364</t>
  </si>
  <si>
    <t>072 811 2266</t>
  </si>
  <si>
    <t>0591475</t>
  </si>
  <si>
    <t>NOREEN</t>
  </si>
  <si>
    <t>SASS</t>
  </si>
  <si>
    <t>t/a KNYSNA PRIVATE NURSING PRACTICE</t>
  </si>
  <si>
    <t>noreen.sass@gmail.com</t>
  </si>
  <si>
    <t>Unit 5, Court Square North, 21 Spring Street, Knysna, 6571</t>
  </si>
  <si>
    <t>KNYSNA</t>
  </si>
  <si>
    <t>044 382 0973</t>
  </si>
  <si>
    <t>086 657 0332</t>
  </si>
  <si>
    <t>082 710 8868</t>
  </si>
  <si>
    <t>8847614</t>
  </si>
  <si>
    <t>NORMA</t>
  </si>
  <si>
    <t>STOMA CARE SERVICES</t>
  </si>
  <si>
    <t>Norma.I.dupreez@vodamail.co.za</t>
  </si>
  <si>
    <t>17 PLETTENBERG STREET, VAN RIEBEECKPARK, WORCESTER</t>
  </si>
  <si>
    <t>WORCESTER</t>
  </si>
  <si>
    <t>023 347 6072</t>
  </si>
  <si>
    <t>086 609 1573</t>
  </si>
  <si>
    <t>082 448 5423</t>
  </si>
  <si>
    <t>NYAMEKA MIRRIAM</t>
  </si>
  <si>
    <t>MNINZELWA</t>
  </si>
  <si>
    <t>NYAMINXO KLAAS</t>
  </si>
  <si>
    <t>nyaminxoklaas@gmail.com</t>
  </si>
  <si>
    <t>NO 2966 2WIDE ILINGE</t>
  </si>
  <si>
    <t>QUEENSTOWN</t>
  </si>
  <si>
    <t>078 106 3282</t>
  </si>
  <si>
    <t>OGGIE</t>
  </si>
  <si>
    <t>BORSTLAP</t>
  </si>
  <si>
    <t>MEDICO MEDISYNE DEPOT</t>
  </si>
  <si>
    <t>medico.woundcare@gmail.com</t>
  </si>
  <si>
    <t>MEDICO PLAZA, PROTEA STREET, SECUNDA</t>
  </si>
  <si>
    <t>STANDERTON</t>
  </si>
  <si>
    <t>017 631 2177</t>
  </si>
  <si>
    <t>082 336 7481</t>
  </si>
  <si>
    <t>PAM</t>
  </si>
  <si>
    <t>WELCH</t>
  </si>
  <si>
    <t>Stoma Therapy &amp; Wound Care CC</t>
  </si>
  <si>
    <t>2008/223391</t>
  </si>
  <si>
    <t>stoma.wound@telkomsa.net ; jocelyn_taylor@telkomsa.net</t>
  </si>
  <si>
    <t>283 CLARK ROAD, GLENWOOD, 4001</t>
  </si>
  <si>
    <t>GLENWOOD</t>
  </si>
  <si>
    <t>031 201 1450</t>
  </si>
  <si>
    <t>031 201 1452</t>
  </si>
  <si>
    <t>0343706</t>
  </si>
  <si>
    <t>PATRICIA</t>
  </si>
  <si>
    <t>BAART</t>
  </si>
  <si>
    <t>patriciab@mweb.co.za</t>
  </si>
  <si>
    <t>31 PARK ROAD, GRAHAMSTOWN</t>
  </si>
  <si>
    <t>GRAHAMSTOWN</t>
  </si>
  <si>
    <t>046 622 4439</t>
  </si>
  <si>
    <t>083 795 2249</t>
  </si>
  <si>
    <t>PAULINE</t>
  </si>
  <si>
    <t>ELLIS</t>
  </si>
  <si>
    <t>ellis.fernhill@gmail.com</t>
  </si>
  <si>
    <t>FERNHILL FARM, KOKSTAD</t>
  </si>
  <si>
    <t>KOKSTAD</t>
  </si>
  <si>
    <t>082 689 6501</t>
  </si>
  <si>
    <t>PENNY</t>
  </si>
  <si>
    <t>MOULTRIE</t>
  </si>
  <si>
    <t>moultriepen@mweb.co.za</t>
  </si>
  <si>
    <t>7 DANIELL ROAD, TIJGERHOF ESTATE, MILNERTON, 7441</t>
  </si>
  <si>
    <t>WESTERN CAPE</t>
  </si>
  <si>
    <t>021 790 7859</t>
  </si>
  <si>
    <t>082 340 9880</t>
  </si>
  <si>
    <t>0054453</t>
  </si>
  <si>
    <t>PETRA</t>
  </si>
  <si>
    <t>KAHL</t>
  </si>
  <si>
    <t>PAL VERPLEEGSORG</t>
  </si>
  <si>
    <t>IT1242/93</t>
  </si>
  <si>
    <t>palcde@mweb.co.za; kahl@iafrica.com</t>
  </si>
  <si>
    <t>UNIT 6, OCTRON BUILDING, AUTO AVENUE, POTCHEFSTROOM</t>
  </si>
  <si>
    <t>018 293 2089</t>
  </si>
  <si>
    <t>018 294 8513</t>
  </si>
  <si>
    <t>083 626 8166</t>
  </si>
  <si>
    <t>PETRONELLA</t>
  </si>
  <si>
    <t>OBERHOLZER</t>
  </si>
  <si>
    <t>petro.oberholzer@hotmail.com</t>
  </si>
  <si>
    <t>57 DE CHEVONNES ROAD, STILFONTEIN</t>
  </si>
  <si>
    <t>STILFONTEIN</t>
  </si>
  <si>
    <t>081 585 1490</t>
  </si>
  <si>
    <t>PHOKOANE SALAMINA</t>
  </si>
  <si>
    <t>TSOKU</t>
  </si>
  <si>
    <t>bonde76.pt@gmail.com</t>
  </si>
  <si>
    <t>35, 5th ROAD, GREYMONT HILLS</t>
  </si>
  <si>
    <t>082 263 4849</t>
  </si>
  <si>
    <t>0177792</t>
  </si>
  <si>
    <t>PHOPHI</t>
  </si>
  <si>
    <t>THUBAKGALE</t>
  </si>
  <si>
    <t>PHOPHI LIFESTYLE MODIFIER</t>
  </si>
  <si>
    <t>tphophi@mtnloaded.co.za</t>
  </si>
  <si>
    <t>012 320 7302</t>
  </si>
  <si>
    <t>073 684 4303</t>
  </si>
  <si>
    <t>0320269</t>
  </si>
  <si>
    <t>REBECCA</t>
  </si>
  <si>
    <t>LEKETI</t>
  </si>
  <si>
    <t>THE HEART-HEALTH MANAGEMENT INSTITUTE</t>
  </si>
  <si>
    <t>2009/047783/23</t>
  </si>
  <si>
    <t>leketirm@gmail.com</t>
  </si>
  <si>
    <t>SUITE 1, EUGEN PARK, 5TH AVENUE, LES MARAIS, PRETORIA</t>
  </si>
  <si>
    <t>079 591 3253</t>
  </si>
  <si>
    <t>0330159</t>
  </si>
  <si>
    <t>MODIKWE</t>
  </si>
  <si>
    <t>modikwer@gmail.com</t>
  </si>
  <si>
    <t>777B ODENDAAL ROAD, ZONE 1, MEADOWLANDS</t>
  </si>
  <si>
    <t>JHB FAR EAST RAND / JHB KEY ACCOUNTS SOUTH</t>
  </si>
  <si>
    <t>011 939 2759</t>
  </si>
  <si>
    <t>076 794 9372</t>
  </si>
  <si>
    <t>0462489</t>
  </si>
  <si>
    <t>RENATE</t>
  </si>
  <si>
    <t>WANNENBURG</t>
  </si>
  <si>
    <t>renate.wannenburg@gmail.com</t>
  </si>
  <si>
    <t>KAMEELDORINGPARK 5, DILLE STREET, ANNLIN, PRETORIA</t>
  </si>
  <si>
    <t>012 543 0726</t>
  </si>
  <si>
    <t>082 443 7081</t>
  </si>
  <si>
    <t>0214876</t>
  </si>
  <si>
    <t>RENE</t>
  </si>
  <si>
    <t>BADENHORST</t>
  </si>
  <si>
    <t>rb.epost@gmail.com</t>
  </si>
  <si>
    <t>35 MILLIN STREET, DUNCANVILLE, EXT 1, VEREENIGNING</t>
  </si>
  <si>
    <t>079 314 2561</t>
  </si>
  <si>
    <t>RIA</t>
  </si>
  <si>
    <t>SIGAL</t>
  </si>
  <si>
    <t>ria.sigal@webmail.co.za</t>
  </si>
  <si>
    <t>821 Keurboom, Northworld, 2123</t>
  </si>
  <si>
    <t>NORTHGATE</t>
  </si>
  <si>
    <t>011 795 2243</t>
  </si>
  <si>
    <t>086 695 1434</t>
  </si>
  <si>
    <t>073 914 5148</t>
  </si>
  <si>
    <t>8823510</t>
  </si>
  <si>
    <t>RINA</t>
  </si>
  <si>
    <t>SR RINA FOURIE PRIVATE NURSING</t>
  </si>
  <si>
    <t>rinafourie@telkomsa.net</t>
  </si>
  <si>
    <t>2 ADRIANI STREET, ERMELO</t>
  </si>
  <si>
    <t>017 819 1497</t>
  </si>
  <si>
    <t>082 886 5947</t>
  </si>
  <si>
    <t>kobieschoeman@gmail.com</t>
  </si>
  <si>
    <t>322 MODDERFONTEIN, OORSAK, RUSTENBURG</t>
  </si>
  <si>
    <t>014 592 8745</t>
  </si>
  <si>
    <t>RONEL</t>
  </si>
  <si>
    <t>VILLAGE SQUARE PHARMACY</t>
  </si>
  <si>
    <t>8905130/021</t>
  </si>
  <si>
    <t>villageclinic@isat.co.za</t>
  </si>
  <si>
    <t>c/o EEUFEES &amp; BAARTMAN STREET, BETHLEHEM</t>
  </si>
  <si>
    <t>BETHLEHEM</t>
  </si>
  <si>
    <t>058 303 1016</t>
  </si>
  <si>
    <t>058 303 6802</t>
  </si>
  <si>
    <t>0619396</t>
  </si>
  <si>
    <t>VOLSCHENK</t>
  </si>
  <si>
    <t>ROUXLE</t>
  </si>
  <si>
    <t>NEL</t>
  </si>
  <si>
    <t>SR NEL &amp; SR KRIEL</t>
  </si>
  <si>
    <t>nelkriel@telkomsa.net</t>
  </si>
  <si>
    <t>ROOM 210, WILMED PARK PRIVATE HOSPITAL, KLERKSDORP</t>
  </si>
  <si>
    <t>KLERKSDORP</t>
  </si>
  <si>
    <t>018 468 5765</t>
  </si>
  <si>
    <t>018 468 7894</t>
  </si>
  <si>
    <t>083 447 9816</t>
  </si>
  <si>
    <t>SALOME</t>
  </si>
  <si>
    <t>HORN</t>
  </si>
  <si>
    <t>salomehorn70@gmail.com</t>
  </si>
  <si>
    <t>NYLSTROOM</t>
  </si>
  <si>
    <t>SAMUEL</t>
  </si>
  <si>
    <t>GADEBE</t>
  </si>
  <si>
    <t>samuel.gadebe2010@gmail.com</t>
  </si>
  <si>
    <t>071 296 8033</t>
  </si>
  <si>
    <t>SANDRA</t>
  </si>
  <si>
    <t>CHETTY</t>
  </si>
  <si>
    <t>sandra.chetty@yahoo.com</t>
  </si>
  <si>
    <t>2 WADDINGTON CLOSE, MALVERN, QUEENSBOROUGH</t>
  </si>
  <si>
    <t>CHATSWORTH</t>
  </si>
  <si>
    <t>KZN SOUTH / KZN CENTRAL</t>
  </si>
  <si>
    <t>031 401 9146</t>
  </si>
  <si>
    <t>071 193 3612</t>
  </si>
  <si>
    <t>STEVE DICKENSON PHARMACY CLINIC</t>
  </si>
  <si>
    <t>sustersandra@gmail.com</t>
  </si>
  <si>
    <t>c/o STEVE DICKENSON PHARMACY, BHIMY DAMANE STREET, MIDDELBURG</t>
  </si>
  <si>
    <t>PULLENSHOPE / MIDDELBURG</t>
  </si>
  <si>
    <t>013 282 4417</t>
  </si>
  <si>
    <t>013 282 5596</t>
  </si>
  <si>
    <t>072 098 1205</t>
  </si>
  <si>
    <t>0276685</t>
  </si>
  <si>
    <t>SHARLETTE</t>
  </si>
  <si>
    <t>CULLIS</t>
  </si>
  <si>
    <t>sharlette.cullis@netcare.co.za</t>
  </si>
  <si>
    <t>42 BURT DRIVE, NEWTON PARK, PORT ELIZABETH, 6045</t>
  </si>
  <si>
    <t>074 729 7376</t>
  </si>
  <si>
    <t>SHARON</t>
  </si>
  <si>
    <t>PILLAY</t>
  </si>
  <si>
    <t>WOUND HEALING CLINIC</t>
  </si>
  <si>
    <t>marilyn@woundhelingclinic.co.za</t>
  </si>
  <si>
    <t>16 SOUTHWARK ROAD, MALVERN</t>
  </si>
  <si>
    <t>MALVERN</t>
  </si>
  <si>
    <t>KZN CENTRAL / KZN WEST / KZN SOUTH</t>
  </si>
  <si>
    <t>031 464 9087</t>
  </si>
  <si>
    <t>086 762 9125</t>
  </si>
  <si>
    <t>083 740 6596 / 073 992 3220</t>
  </si>
  <si>
    <t>0462101</t>
  </si>
  <si>
    <t>HARBANS</t>
  </si>
  <si>
    <t>Sharon.Harbans@gmail.com</t>
  </si>
  <si>
    <t>30A WHYDAH WING, BIRDSWOOD, RICHARDS BAY</t>
  </si>
  <si>
    <t>RICHARDS BAY</t>
  </si>
  <si>
    <t>086 718 7708</t>
  </si>
  <si>
    <t>084 360 5749</t>
  </si>
  <si>
    <t>0441732</t>
  </si>
  <si>
    <t>SHERALYM</t>
  </si>
  <si>
    <t>SAJIWAN</t>
  </si>
  <si>
    <t>sheralym.sajiwan@gmail.com</t>
  </si>
  <si>
    <t>264 VIEWHAVEN DRIVE, WOODVIEW, PHOENIX, 4068</t>
  </si>
  <si>
    <t>031 505 7776</t>
  </si>
  <si>
    <t>084 516 4077</t>
  </si>
  <si>
    <t>0562041</t>
  </si>
  <si>
    <t>SIEGIE</t>
  </si>
  <si>
    <t>FITZJOHN</t>
  </si>
  <si>
    <t>Nurserve CC</t>
  </si>
  <si>
    <t>wounds@nurserve.co.za</t>
  </si>
  <si>
    <t>34 Maze Rd, Glenwood, Durban 4001 (P.O. Box 70013, Overport, 4067)</t>
  </si>
  <si>
    <t>031 201 2077</t>
  </si>
  <si>
    <t>031 201 6989</t>
  </si>
  <si>
    <t>083 653 1931</t>
  </si>
  <si>
    <t>SONIA</t>
  </si>
  <si>
    <t>AINSLIE</t>
  </si>
  <si>
    <t>soniaainslie@telkomsa.net</t>
  </si>
  <si>
    <t>4 Millin Street, Uitenhage</t>
  </si>
  <si>
    <t>UITENHAGE</t>
  </si>
  <si>
    <t>041 922 0606</t>
  </si>
  <si>
    <t>082 457 8295</t>
  </si>
  <si>
    <t>0304891</t>
  </si>
  <si>
    <t>STELLA</t>
  </si>
  <si>
    <t>THERES</t>
  </si>
  <si>
    <t>DR'S FRANTZEN, VISSER &amp; SNYCKERS</t>
  </si>
  <si>
    <t>srstres@gmail.com</t>
  </si>
  <si>
    <t>374 BOOYSEN STREET, LES MARAIS, PRETORIA</t>
  </si>
  <si>
    <t>012 335 3696</t>
  </si>
  <si>
    <t>082 510 6134</t>
  </si>
  <si>
    <t>SUNA</t>
  </si>
  <si>
    <t>VAN DEVENTER</t>
  </si>
  <si>
    <t>finance@snowdowne.co.za</t>
  </si>
  <si>
    <t>G06 MEDICLINIC HIGHVELD MEDICAL CENTRE, BARNEY MOLOKWANE STREET, TRICHARDT, 2300</t>
  </si>
  <si>
    <t>TRICHARDT</t>
  </si>
  <si>
    <t>017 638 0206</t>
  </si>
  <si>
    <t>086 513 0889</t>
  </si>
  <si>
    <t>071 671 6763</t>
  </si>
  <si>
    <t>SURETHA</t>
  </si>
  <si>
    <t>WRIGHT</t>
  </si>
  <si>
    <t>suretha.wright@gmail.com</t>
  </si>
  <si>
    <t>129 Van der Stel Street, Kabega Park, PE</t>
  </si>
  <si>
    <t>041 360 9034</t>
  </si>
  <si>
    <t>082 098 5279</t>
  </si>
  <si>
    <t>SUSAN</t>
  </si>
  <si>
    <t>THIART</t>
  </si>
  <si>
    <t>susan@andula.co.za</t>
  </si>
  <si>
    <t>534 NEBRASKA ROAD, FAERIE GLEN, PRETORIA</t>
  </si>
  <si>
    <t>FAERIE GLEN</t>
  </si>
  <si>
    <t>082 491 7032</t>
  </si>
  <si>
    <t>THANDIWE</t>
  </si>
  <si>
    <t>TALELO WOUND CARE CLINIC</t>
  </si>
  <si>
    <t>melody.rooi260@gmail.com</t>
  </si>
  <si>
    <t>32A MENDI DRIVE, LANGA, WESTERN CAPE</t>
  </si>
  <si>
    <t>LANGA</t>
  </si>
  <si>
    <t>073 331 8715</t>
  </si>
  <si>
    <t>0413895</t>
  </si>
  <si>
    <t>TM</t>
  </si>
  <si>
    <t>DE JONGE</t>
  </si>
  <si>
    <t>EMSLIE &amp; DE JONGE (DRS)</t>
  </si>
  <si>
    <t>manager@emsliedejonge.co.za</t>
  </si>
  <si>
    <t>cnr MARX &amp; POTGIETER STREET, BELA BELA, 0480</t>
  </si>
  <si>
    <t>BELA BELA</t>
  </si>
  <si>
    <t>014 736 2032</t>
  </si>
  <si>
    <t>014 736 4809</t>
  </si>
  <si>
    <t>0177865</t>
  </si>
  <si>
    <t>TONIA</t>
  </si>
  <si>
    <t>tonia.badenhorst@lifehealthcare.co.za</t>
  </si>
  <si>
    <t>044 691 3718</t>
  </si>
  <si>
    <t>083 722 2189</t>
  </si>
  <si>
    <t>TRISH</t>
  </si>
  <si>
    <t>IDENSOHN</t>
  </si>
  <si>
    <t>CLINICARE MEDICAL CENTRE</t>
  </si>
  <si>
    <t>CK94/36497/23</t>
  </si>
  <si>
    <t>reception@clinicaregroup.com</t>
  </si>
  <si>
    <t>27 JACQUELINE DRIVE, BALLITO</t>
  </si>
  <si>
    <t>BALLITO</t>
  </si>
  <si>
    <t>032 946 1826</t>
  </si>
  <si>
    <t>082 462 7307</t>
  </si>
  <si>
    <t>0114901</t>
  </si>
  <si>
    <t>TRUDIE</t>
  </si>
  <si>
    <t>DU PLESSIS</t>
  </si>
  <si>
    <t>trudie@rdup.com</t>
  </si>
  <si>
    <t>P O BOX 39786, GARSFONTEIN, 0060</t>
  </si>
  <si>
    <t>012 807 0352</t>
  </si>
  <si>
    <t>086 615 8344</t>
  </si>
  <si>
    <t>083 447 4180</t>
  </si>
  <si>
    <t>0269743</t>
  </si>
  <si>
    <t>TSHOLOFELO</t>
  </si>
  <si>
    <t>MMUTLE</t>
  </si>
  <si>
    <t>tsholo.mmutle@gmail.com</t>
  </si>
  <si>
    <t>3200 LOCOS STREET, UNIT 10. MMABATHO, 2735, PO BOX 3716, MMABATHO, 2735</t>
  </si>
  <si>
    <t>018 381 1457</t>
  </si>
  <si>
    <t>082 886 4005</t>
  </si>
  <si>
    <t>VANESSA</t>
  </si>
  <si>
    <t>PERUMAL</t>
  </si>
  <si>
    <t>EDUCARE MEDICAL TRAINING / DIAKONEO HEALTH</t>
  </si>
  <si>
    <t>2007/186969/23</t>
  </si>
  <si>
    <t>vanessap@telkomsa.net</t>
  </si>
  <si>
    <t>321 UMHLANGA ROCKS DRIVE, UMHLANGA</t>
  </si>
  <si>
    <t>UMHLANGA / TONGAAT / STANGER</t>
  </si>
  <si>
    <t>031 560 5556 / 032 944 4151</t>
  </si>
  <si>
    <t>083 732 7598</t>
  </si>
  <si>
    <t>0393282</t>
  </si>
  <si>
    <t>VENETIA</t>
  </si>
  <si>
    <t>RHIND</t>
  </si>
  <si>
    <t>noenclaire@yahoo.com</t>
  </si>
  <si>
    <t>35 SANDSTONE TERRACE, FROST STREET, QUEENSTOWN</t>
  </si>
  <si>
    <t>045 838 4126</t>
  </si>
  <si>
    <t>079 164 1315</t>
  </si>
  <si>
    <t>VIDETTE</t>
  </si>
  <si>
    <t>videttev.woundcare@eject.co.za</t>
  </si>
  <si>
    <t>HOOGSTRAAT 16, POLOKWANE, 0699</t>
  </si>
  <si>
    <t>086 538 0134</t>
  </si>
  <si>
    <t>072 536 8331</t>
  </si>
  <si>
    <t>0301671</t>
  </si>
  <si>
    <t>WENA</t>
  </si>
  <si>
    <t>DE KOCK</t>
  </si>
  <si>
    <t>wenadekock@telkomsa.net</t>
  </si>
  <si>
    <t>198 Springbok Street, Wierdapark, Pretoria</t>
  </si>
  <si>
    <t>012 653 1716</t>
  </si>
  <si>
    <t>083 412 6903</t>
  </si>
  <si>
    <t>0277886</t>
  </si>
  <si>
    <t>WILMA</t>
  </si>
  <si>
    <t>HEESTERBEEK</t>
  </si>
  <si>
    <t>info@thecedarwoundcare.co.za</t>
  </si>
  <si>
    <t>21 FRANCIS ROAD, NORTHVALE, MULDERSDRIFT</t>
  </si>
  <si>
    <t>MULDERSDRIFT</t>
  </si>
  <si>
    <t>083 227 0755</t>
  </si>
  <si>
    <t>WILNA</t>
  </si>
  <si>
    <t>KRIEL</t>
  </si>
  <si>
    <t>YVETTE</t>
  </si>
  <si>
    <t>yvetteba@mweb.co.za</t>
  </si>
  <si>
    <t>5 STOCKENSTROM STREET, GEORGE, 6529</t>
  </si>
  <si>
    <t>044 873 5712</t>
  </si>
  <si>
    <t>044 874 3036</t>
  </si>
  <si>
    <t>083 632 3773</t>
  </si>
  <si>
    <t>0471143</t>
  </si>
  <si>
    <t>YVONNE</t>
  </si>
  <si>
    <t>BOHMER</t>
  </si>
  <si>
    <t>yvonnebohmer@gmail.com</t>
  </si>
  <si>
    <t>2 DEBORAH STREET, PIET RETIEF</t>
  </si>
  <si>
    <t>PIET RETIEF</t>
  </si>
  <si>
    <t>083 659 4265</t>
  </si>
  <si>
    <t>0525693</t>
  </si>
  <si>
    <t>ZARENE</t>
  </si>
  <si>
    <t>HUTCHESSON</t>
  </si>
  <si>
    <t>imhutch@telkomsa.net</t>
  </si>
  <si>
    <t>No 7 Blyde Road, Farramere, Benoni, 1501</t>
  </si>
  <si>
    <t>GERMISTON</t>
  </si>
  <si>
    <t>086 602 1794</t>
  </si>
  <si>
    <t>082 872 0009</t>
  </si>
  <si>
    <t>8812314</t>
  </si>
  <si>
    <t>ZHAVANDRE</t>
  </si>
  <si>
    <t>S4 WOUNDS</t>
  </si>
  <si>
    <t>4wounds@telkomsa.net</t>
  </si>
  <si>
    <t>94 SKILPAD ROAD, MONUMENT PARK, PRETORIA</t>
  </si>
  <si>
    <t>012 346 2505</t>
  </si>
  <si>
    <t>079 509 6957 / 079 784 1335</t>
  </si>
  <si>
    <t>0512540</t>
  </si>
  <si>
    <t>ZODWA</t>
  </si>
  <si>
    <t>THABEDE</t>
  </si>
  <si>
    <t>WOUND &amp; STOMA CARE CLINIC</t>
  </si>
  <si>
    <t>thabedezodwa@gmail.com</t>
  </si>
  <si>
    <t>SUITE 7, 2 RESIDENCY ROAD, LADYSMITH</t>
  </si>
  <si>
    <t>LADYSMITH</t>
  </si>
  <si>
    <t>036 631 2855</t>
  </si>
  <si>
    <t>071 603 2684</t>
  </si>
  <si>
    <t>0324507</t>
  </si>
  <si>
    <t>SOLD TO:</t>
  </si>
  <si>
    <t>Systagenix Wound Management SA (Pty) Ltd</t>
  </si>
  <si>
    <t>InvoicePNP</t>
  </si>
  <si>
    <t>GRANUFOAM SMALL DRESSING KIT</t>
  </si>
  <si>
    <t>GRANUFOAM MEDIUM DRESSING KIT</t>
  </si>
  <si>
    <t>GRANUFOAM LARGE DRESSING KIT</t>
  </si>
  <si>
    <t>GRANUFOAM EX-LARGE DRESSING KIT</t>
  </si>
  <si>
    <t>M8275051</t>
  </si>
  <si>
    <t>M8275052</t>
  </si>
  <si>
    <t>M8275053</t>
  </si>
  <si>
    <t>M8275065</t>
  </si>
  <si>
    <t>REASON FOR CALL-OUTS</t>
  </si>
  <si>
    <t>Totals</t>
  </si>
  <si>
    <t>InvTotal</t>
  </si>
  <si>
    <t>InvSubTotal</t>
  </si>
  <si>
    <t>InvVAT</t>
  </si>
  <si>
    <t xml:space="preserve">Patient Medical Aid Number  </t>
  </si>
  <si>
    <t xml:space="preserve">Patient Medical Aid  </t>
  </si>
  <si>
    <t>Invoicedate</t>
  </si>
  <si>
    <t>Other Invoice</t>
  </si>
  <si>
    <t>Version</t>
  </si>
  <si>
    <t>InvoiceNumber</t>
  </si>
  <si>
    <t>PNP Cell No:</t>
  </si>
  <si>
    <t xml:space="preserve">Other Medical Aid  </t>
  </si>
  <si>
    <t>Year</t>
  </si>
  <si>
    <t>Month</t>
  </si>
  <si>
    <t>Day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</si>
  <si>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</si>
  <si>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</si>
  <si>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</si>
  <si>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</si>
  <si>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</si>
  <si>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</si>
  <si>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</si>
  <si>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</si>
  <si>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</si>
  <si>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 xml:space="preserve">Date of Birth (YYYY  MM DD)  </t>
  </si>
  <si>
    <t>OtherInvoice</t>
  </si>
  <si>
    <t>DOB</t>
  </si>
  <si>
    <t>MedAidOther</t>
  </si>
  <si>
    <t>Please note: For Private Patients and  Funds not using member numbers, please use ID Number for  Fund Number.</t>
  </si>
  <si>
    <t>INVOICE</t>
  </si>
  <si>
    <t>AIMS (ALLIANCE INTERNATIONAL MEDICAL SERVICES)</t>
  </si>
  <si>
    <t>ANGLO MEDICAL SCHEME</t>
  </si>
  <si>
    <t>BCIMA (BUILDING &amp; CONSTRUCTION INDUSTRY MEDICAL AID FUND)</t>
  </si>
  <si>
    <t>BESTMED MEDICAL SCHEME</t>
  </si>
  <si>
    <t>BOMAID (BOTSWANA MEDICAL AID SOCIETY)</t>
  </si>
  <si>
    <t>BP MEDICAL AID SOCIETY</t>
  </si>
  <si>
    <t>BUPA MEDICAL INSURANCE</t>
  </si>
  <si>
    <t>CAMAF (CHARTERED ACCOUNTANTS MEDICAL AID FUND)</t>
  </si>
  <si>
    <t>COID/WCA (COMPENSATION FOR OCCUPATIONAL INJURIES &amp; DISEASES)</t>
  </si>
  <si>
    <t>COID/WCA HOSPITAL ORDERS</t>
  </si>
  <si>
    <t>COMPCARE</t>
  </si>
  <si>
    <t>DE BEERS BENEFIT SOCIETY</t>
  </si>
  <si>
    <t>DISCOVERY HEALTH KEYCARE PLAN</t>
  </si>
  <si>
    <t>FOOD WORKERS MEDICAL FUND</t>
  </si>
  <si>
    <t>GOLDEN ARROWS EMPLOYEES MEDICAL BENEFIT FUND</t>
  </si>
  <si>
    <t>HARMONY MEDICAL SCHEME</t>
  </si>
  <si>
    <t>LA-HEALTH MEDICAL SCHEME</t>
  </si>
  <si>
    <t>LIBCARE MEDICAL SCHEME</t>
  </si>
  <si>
    <t>LONMIN MEDICAL SCHEME</t>
  </si>
  <si>
    <t>MAKOTI MEDICAL SCHEME</t>
  </si>
  <si>
    <t>MEDIMED MEDICAL SCHEME</t>
  </si>
  <si>
    <t>NASPERS MEDICAL FUND</t>
  </si>
  <si>
    <t>NEDGROUP MEDICAL AID</t>
  </si>
  <si>
    <t xml:space="preserve">NETCARE MEDICAL SCHEME      </t>
  </si>
  <si>
    <t>RAF (ROAD ACCIDENT FUND)</t>
  </si>
  <si>
    <t>RAF (SUNSHINE HOSPITAL)</t>
  </si>
  <si>
    <t>RAND WATER MEDICAL SCHEME</t>
  </si>
  <si>
    <t>RETAIL MEDICAL SCHEME</t>
  </si>
  <si>
    <t>RMA (RAND MUTUAL ASSURANCE)</t>
  </si>
  <si>
    <t>SA BREWERIES MEDICAL SCHEME</t>
  </si>
  <si>
    <t>SANDF (SOUTH AFRICAN NATIONAL DEFENCE FORCE)</t>
  </si>
  <si>
    <t>SAPS IOD (SOUTH AFRICAN POLICE SERVICES INJURY ON DUTY)</t>
  </si>
  <si>
    <t>TOPMED MEDICAL SCHEME</t>
  </si>
  <si>
    <t>TSOGO SUN MEDICAL SCHEME</t>
  </si>
  <si>
    <t>UMVUZO HEALTH MEDICAL SCHEME</t>
  </si>
  <si>
    <t>WOOLTRU HEALTHCARE FUND</t>
  </si>
  <si>
    <t>WORLD HEALTH ORGANISATION (WHO) MEDICAL SCHEME</t>
  </si>
  <si>
    <t>1 DOCTOR HEALTH</t>
  </si>
  <si>
    <t>AECI (MEDICAL AID SOCIETY)</t>
  </si>
  <si>
    <t>AECI (VALUE OPTION)</t>
  </si>
  <si>
    <t>AFFINITY HEALTH</t>
  </si>
  <si>
    <t>AFRICAN AND WORLDWIDE MEDICAL ASSISTANCE SERVICES (PTY) LTD</t>
  </si>
  <si>
    <t>AFRICAN UNITY HEALTH</t>
  </si>
  <si>
    <t>AFRISAM MEDICAL SCHEME</t>
  </si>
  <si>
    <t>ANGLO GOLD ASHANTI EMPLYEES SCHEME</t>
  </si>
  <si>
    <t>ANGLOVAAL GROUP MEDICAL SCHEME</t>
  </si>
  <si>
    <t>ASTERIO MEDICAL INSURANCE</t>
  </si>
  <si>
    <t>BONITAS MEDICAL FUND (BONCAP)</t>
  </si>
  <si>
    <t>BONITAS MEDICAL FUND (OTHER)</t>
  </si>
  <si>
    <t>BOTSWANA PUBLIC OFFICERS MED AID SCHEME (BPOMAS)</t>
  </si>
  <si>
    <t>BUILDING INDUSTRIES P.E.</t>
  </si>
  <si>
    <t>BUILDING INDUSTRY MEDICAL AID FUNDERS (BIMAF)</t>
  </si>
  <si>
    <t>CARECROSS</t>
  </si>
  <si>
    <t>CAREWORKS</t>
  </si>
  <si>
    <t>CENTRE FOR DIABETES AND ENDOCRINOLOGY (CDE)</t>
  </si>
  <si>
    <t>COMPENSATION FUND (IOD)</t>
  </si>
  <si>
    <t>COMPSOL (IOD CLAIMS)</t>
  </si>
  <si>
    <t>DEBTTECH</t>
  </si>
  <si>
    <t>DEEP SOUTH GOLD MINE</t>
  </si>
  <si>
    <t>DENTAL RISK COMPANY</t>
  </si>
  <si>
    <t>DOMESTICARE</t>
  </si>
  <si>
    <t>EMERGING MARKET HEATHCARE</t>
  </si>
  <si>
    <t>ESSENTIAL EMPLOYEE BENEFITS (EEBS)</t>
  </si>
  <si>
    <t>ESSENTIAL MED</t>
  </si>
  <si>
    <t>EVANDER GOLD MINE</t>
  </si>
  <si>
    <t>FEDHEALTH MEDICAL SCHEME (FLEXIFED 1 ELITE)</t>
  </si>
  <si>
    <t>FEDHEALTH MEDICAL SCHEME (FLEXIFED 1)</t>
  </si>
  <si>
    <t>FEDHEALTH MEDICAL SCHEME (MYFED)</t>
  </si>
  <si>
    <t>FEDHEALTH MEDICAL SCHEME (OTHER)</t>
  </si>
  <si>
    <t>FIDELITY LIFE MEDICAL AID SOCIETY (FLIMAS)</t>
  </si>
  <si>
    <t>FISHING INDUSTRY MEDICAL SCHEME (FISHMED)</t>
  </si>
  <si>
    <t>FOREIGN PATIENT ASSISTANCE</t>
  </si>
  <si>
    <t>FOSCHINI GROUP MEDICAL SCHEME</t>
  </si>
  <si>
    <t>FURNMED</t>
  </si>
  <si>
    <t>GETSAVVI</t>
  </si>
  <si>
    <t>GOMOMO ECIPA</t>
  </si>
  <si>
    <t>GOVERNMENT EMPLOYEES MEDICAL SCHEME (BERYL)</t>
  </si>
  <si>
    <t>GOVERNMENT EMPLOYEES MEDICAL SCHEME (EMERALD)</t>
  </si>
  <si>
    <t>GOVERNMENT EMPLOYEES MEDICAL SCHEME (ONYX)</t>
  </si>
  <si>
    <t>GOVERNMENT EMPLOYEES MEDICAL SCHEME (OTHER)</t>
  </si>
  <si>
    <t>GOVERNMENT EMPLOYEES MEDICAL SCHEME (RUBY)</t>
  </si>
  <si>
    <t>HAIRDRESSING SICK BENEFIT FUND CAPE TOWN</t>
  </si>
  <si>
    <t>HARMONY HEALTH SERVICES</t>
  </si>
  <si>
    <t>HEALTH SQUARED MEDICAL SCHEME</t>
  </si>
  <si>
    <t>HEALTH4ME</t>
  </si>
  <si>
    <t>HEALTHSHARE</t>
  </si>
  <si>
    <t>HERITAGE HEALTH MEDICAL AID FUND</t>
  </si>
  <si>
    <t>HOSMED MEDICAL AID SCHEME</t>
  </si>
  <si>
    <t>IMPILO CARE OPTION</t>
  </si>
  <si>
    <t>IMPROVED CLINICAL PATHWAY SERVICES</t>
  </si>
  <si>
    <t>MAMOTH HEALTH PLAN</t>
  </si>
  <si>
    <t>MASCA ZIMBABWE</t>
  </si>
  <si>
    <t>MEDICALL HEALTH</t>
  </si>
  <si>
    <t>MEDIPOS MEDICAL SCHEME</t>
  </si>
  <si>
    <t>MEDSTART MEDICAL SCHEME</t>
  </si>
  <si>
    <t>METROPOLITAN MEDICAL SCHEME</t>
  </si>
  <si>
    <t>MMED OPTION OF THE NASPERS MEDICAL FUND</t>
  </si>
  <si>
    <t>MOMENTUM HEALTH AFRICA</t>
  </si>
  <si>
    <t>MOMENTUM HEALTH MEDICAL SCHEME</t>
  </si>
  <si>
    <t>MSO INTERNATIONAL</t>
  </si>
  <si>
    <t>NAMIBIA HEALTH PLAN</t>
  </si>
  <si>
    <t>NAMIBIA IND MEDICAL AID</t>
  </si>
  <si>
    <t>NATIONAL HEALTH GROUP</t>
  </si>
  <si>
    <t>NBCRFLI WELLNESS FUND HEALTH PLAN</t>
  </si>
  <si>
    <t>NUFAWSA SICK BENEFIT SOCIETY</t>
  </si>
  <si>
    <t>ONEPLAN MEDICAL INSURANCE</t>
  </si>
  <si>
    <t>OTHER MEDICAL AID</t>
  </si>
  <si>
    <t>P.S.E.M.A.S</t>
  </si>
  <si>
    <t>PARMED MEDICAL AID</t>
  </si>
  <si>
    <t>PG GROUP MEDICAL SCHEME</t>
  </si>
  <si>
    <t>POLMED (IOD CLAIMS)</t>
  </si>
  <si>
    <t>PPN AECI</t>
  </si>
  <si>
    <t>PPN CARECROSS</t>
  </si>
  <si>
    <t>PPN MEDIMED</t>
  </si>
  <si>
    <t>PPN POLMED</t>
  </si>
  <si>
    <t>PRIME CURE</t>
  </si>
  <si>
    <t>PROSPRITY LIFE</t>
  </si>
  <si>
    <t>PROTEKTA</t>
  </si>
  <si>
    <t>PULAMED</t>
  </si>
  <si>
    <t>QUANTUM MEDICAL AID SOCIETY</t>
  </si>
  <si>
    <t>REGULAR FORCE MEDICAL CONTINUATION FUND (RFMCF)</t>
  </si>
  <si>
    <t>RENAISSANCE HEALTH MEDICAL AID FUND</t>
  </si>
  <si>
    <t>RENAISSANCE HEALTH NAMIBIA</t>
  </si>
  <si>
    <t>RETAIL MEAT TRADE</t>
  </si>
  <si>
    <t>RHODES UNIVERSITY MEDICAL SCHEME (RU MED)</t>
  </si>
  <si>
    <t>ROSHMED HOSPITAL SCHEME</t>
  </si>
  <si>
    <t>SAPS WELLNESS</t>
  </si>
  <si>
    <t>SEDMED MEDICAL SCHEME</t>
  </si>
  <si>
    <t>SIBANYE GOLD</t>
  </si>
  <si>
    <t>SPES BONA</t>
  </si>
  <si>
    <t>SUREMED HEALTH</t>
  </si>
  <si>
    <t>SWAZILAND</t>
  </si>
  <si>
    <t>THEBEMED MEDICAL SCHEME</t>
  </si>
  <si>
    <t>TRANSMED MEDICAL FUND</t>
  </si>
  <si>
    <t>TRANSMED STATE PLUS NETWORK OPTION</t>
  </si>
  <si>
    <t>TRUCARE</t>
  </si>
  <si>
    <t>UDIPA MED AID</t>
  </si>
  <si>
    <t>UMVUZO HEALTH STANDARD AND ULTRA OPTION</t>
  </si>
  <si>
    <t>UNITED GENERAL INSURANCE (SWAZILAND)</t>
  </si>
  <si>
    <t>UNITY HEALTH</t>
  </si>
  <si>
    <t>UNIVERSAL HEALTH AND ACCIDENT PLAN</t>
  </si>
  <si>
    <t>UNIVERSAL HEALTH WORKERS PLAN</t>
  </si>
  <si>
    <t>UNIVERSITY OF KWAZULU NATAL MEDICAL SCHEME</t>
  </si>
  <si>
    <t>UNIVERSITY OF WITWATERSRAND MEDICAL SCHEME</t>
  </si>
  <si>
    <t>VAAL MAIN REEF MINE</t>
  </si>
  <si>
    <t>WESMART MEDICAL SCHEME</t>
  </si>
  <si>
    <t>WITBANK COALFIELDS MEDICAL AID SCHEME</t>
  </si>
  <si>
    <t>WITBANK COALFIELDS MEDICAL AID SCHEME MIDMAS OPTION</t>
  </si>
  <si>
    <t>WITBANK COALFIELDS MEDICAL AID SCHEME NTSIKA OPTION</t>
  </si>
  <si>
    <t>WITBANK COALFIELDS MEDICAL AID SCHEME YEBO MED OPTION</t>
  </si>
  <si>
    <t>MedicalAccountName</t>
  </si>
  <si>
    <t>MedicalFundID</t>
  </si>
  <si>
    <t>IsActive</t>
  </si>
  <si>
    <t>PreAuthYN</t>
  </si>
  <si>
    <t>8E3D0FDD-1D87-4BCB-A014-AC93E99CA691</t>
  </si>
  <si>
    <t>90E26140-43D3-4317-9FEB-DE57CAD58B2B</t>
  </si>
  <si>
    <t>EF57E602-17DB-4DBF-85CA-64388F4FFDC5</t>
  </si>
  <si>
    <t>A2546D36-CC46-4AF4-8EE5-35E1DD5F38E5</t>
  </si>
  <si>
    <t>9C66C96F-462D-48C3-9A97-4EC433213AA4</t>
  </si>
  <si>
    <t>08C3263E-65E4-4CD2-B56C-4C0B6619C01F</t>
  </si>
  <si>
    <t>DF5667E6-4325-4F47-AD4D-0C1F09A9AC0E</t>
  </si>
  <si>
    <t>AC4B67B2-C453-436C-A963-2D24B00E6892</t>
  </si>
  <si>
    <t>9A18B414-0CCE-48A0-B918-5284C99DF766</t>
  </si>
  <si>
    <t>79D11FEB-D740-4325-A7A7-32DAB5CD9B19</t>
  </si>
  <si>
    <t>1BFB876E-8B3B-4DA2-BF0B-1A0A49721FF1</t>
  </si>
  <si>
    <t>E7B7993B-3F85-4C9E-833E-1D614D6DC8D2</t>
  </si>
  <si>
    <t>B5459DE8-F78D-41BA-8D79-6B205BC468A0</t>
  </si>
  <si>
    <t>68C6B140-E81F-467C-8CD2-CE4EC086AD28</t>
  </si>
  <si>
    <t>376506BD-F842-4400-9CE6-416FF39D286E</t>
  </si>
  <si>
    <t>59FDEAD5-31DA-4285-AE04-5B3BA857D7D3</t>
  </si>
  <si>
    <t>D936B377-CB87-416C-8B3D-CB9DD52A9CA2</t>
  </si>
  <si>
    <t>1EE51145-C90E-4707-BB66-AE85B773CF1F</t>
  </si>
  <si>
    <t>82B87940-16A7-4E50-80BC-80BDED2F48BF</t>
  </si>
  <si>
    <t>9D8327E6-6E13-44AC-A7B5-BC85DBD7C068</t>
  </si>
  <si>
    <t>77B71900-C96E-451A-B9E5-D7840993EAE5</t>
  </si>
  <si>
    <t>BE22F1CA-2A05-46F5-8ED4-97C5DEA1E52F</t>
  </si>
  <si>
    <t>B4237B86-9C04-44FE-854C-E4804DF30987</t>
  </si>
  <si>
    <t>16A2B525-1CA3-4500-8B6F-43ADDFE45A3B</t>
  </si>
  <si>
    <t>3E89EB64-BFC5-46EF-9548-B7A0007CACC8</t>
  </si>
  <si>
    <t>7118ABFC-52E4-4BF4-B24C-EF90352E43DA</t>
  </si>
  <si>
    <t>D86141AC-F929-4BB6-8D47-AA2F811CBF25</t>
  </si>
  <si>
    <t>018CE22C-973F-41D0-BDDC-A982719AB660</t>
  </si>
  <si>
    <t>8CECE42C-5606-4384-84BC-AF4A392A0DC4</t>
  </si>
  <si>
    <t>24DDDE27-859A-4491-923E-7D9666D9FC10</t>
  </si>
  <si>
    <t>950D01D0-5FDE-4C21-895D-89826418434B</t>
  </si>
  <si>
    <t>E027508F-3695-4C7D-BAAC-8B90E4764090</t>
  </si>
  <si>
    <t>5E7A1D40-52E5-406D-84A4-354E9621231F</t>
  </si>
  <si>
    <t>6233CB6F-84FE-4040-BE40-1F37EB3B830A</t>
  </si>
  <si>
    <t>00B4937C-ABD7-49B0-A61F-A95751C3840F</t>
  </si>
  <si>
    <t>D086DA0B-FBBC-44D1-AF7C-1E15A3B67B17</t>
  </si>
  <si>
    <t>799C5FA6-DDC9-4817-8648-EE4D8DA53AB0</t>
  </si>
  <si>
    <t>A50EE53C-88B9-466E-845E-1CDE89B16DB2</t>
  </si>
  <si>
    <t>0AB6222F-5725-4EFA-A078-FC5ED5B58357</t>
  </si>
  <si>
    <t>5D81E890-6E15-43FB-8B8B-D43542BA2BFC</t>
  </si>
  <si>
    <t>6203095D-C274-4EA4-A851-9C00637B8864</t>
  </si>
  <si>
    <t>887C4D68-B766-461D-806A-6FEF57A65D57</t>
  </si>
  <si>
    <t>6B9E3338-B2F3-48CF-A45D-F700DC16B0EE</t>
  </si>
  <si>
    <t>EB36F6DF-BFC5-4447-A5F9-FF7673CF4BCD</t>
  </si>
  <si>
    <t>528C28B1-2417-46FD-A3E4-2BC669162E26</t>
  </si>
  <si>
    <t>2F107BC5-0815-4912-9AC0-79112D5C7BAE</t>
  </si>
  <si>
    <t>328EEC81-0AFD-4125-B7DE-C93146CC1132</t>
  </si>
  <si>
    <t>FE893327-0CE4-4C85-B64D-FF26FA950FF6</t>
  </si>
  <si>
    <t>E4E837B0-01D6-4911-9FA7-3713BBF0DAE3</t>
  </si>
  <si>
    <t>C5175E85-55FF-41E2-BED7-252FE25F8AB3</t>
  </si>
  <si>
    <t>2D1BFF93-7A2C-41ED-B3DF-38D827C29E33</t>
  </si>
  <si>
    <t>C3847249-4A0F-417E-847D-9B78C5955253</t>
  </si>
  <si>
    <t>A1B4131E-91E7-49E8-92DC-F7D5B0050A93</t>
  </si>
  <si>
    <t>8DA77472-8502-49A5-9D5F-586BCD498671</t>
  </si>
  <si>
    <t>521D869B-AE70-402C-B53D-F839A50C4B34</t>
  </si>
  <si>
    <t>32CF35CB-2E86-4272-ABF3-2D9DAD0E41D9</t>
  </si>
  <si>
    <t>F4617E6D-D161-44CE-9AF2-0C884E4C5560</t>
  </si>
  <si>
    <t>9CEB7A0C-1D1C-4177-83F4-8A0BE6DF87AE</t>
  </si>
  <si>
    <t>CE4367BF-E848-4608-899C-18834FA22F68</t>
  </si>
  <si>
    <t>AB41C3C5-351C-4652-BFE5-957E5366D7BB</t>
  </si>
  <si>
    <t>FF2F1776-20FD-401B-8E5A-3699B8FDB16A</t>
  </si>
  <si>
    <t>C0492195-D4D8-4789-839A-0A49B95D36AE</t>
  </si>
  <si>
    <t>4338AD34-540B-4D51-B495-12323D060F38</t>
  </si>
  <si>
    <t>E51AFA1A-4E97-4FA5-8C60-33CC72ACF63C</t>
  </si>
  <si>
    <t>3E6D21BB-DB89-458D-885A-CDB1FCCE5CAC</t>
  </si>
  <si>
    <t>1427B839-AC7C-463A-A244-5F2DA707258A</t>
  </si>
  <si>
    <t>D946CDE1-4290-4701-944F-F1D77617B66F</t>
  </si>
  <si>
    <t>DCB077F7-9A2B-4B7E-AAC5-5F42758AEF5C</t>
  </si>
  <si>
    <t>C07C3751-6E41-4EBA-8C9B-AA32C64E5DFC</t>
  </si>
  <si>
    <t>D19965AC-B157-413D-A94E-7E23C31DAA98</t>
  </si>
  <si>
    <t>7D9A7F1A-06B7-47F1-A7FD-1EBAF6A1B094</t>
  </si>
  <si>
    <t>C5A02C11-06D3-4BCB-AD37-F39E6D398DE9</t>
  </si>
  <si>
    <t>C94944B2-F507-476B-907E-16D007C5ABFD</t>
  </si>
  <si>
    <t>8B56B81F-11D1-4FD0-894C-82565BA0132C</t>
  </si>
  <si>
    <t>933AE930-55FB-4396-A95F-B177E203F667</t>
  </si>
  <si>
    <t>A555D61B-01EE-44BD-A3C0-057517859158</t>
  </si>
  <si>
    <t>F4D4BC31-4BA8-47F3-B5B7-459412C88F02</t>
  </si>
  <si>
    <t>C17DF520-98BD-4F8B-9216-96F74E89F216</t>
  </si>
  <si>
    <t>D679D6C4-CEAB-439C-998D-8246F559EC05</t>
  </si>
  <si>
    <t>D734BEDD-F3A0-47B1-81FF-245DBDC9054C</t>
  </si>
  <si>
    <t>B960F7E9-D94E-449A-A56B-B4057E194A1E</t>
  </si>
  <si>
    <t>342E76F5-0DD4-4722-BCC4-C27B0EB4FAD5</t>
  </si>
  <si>
    <t>D8E68688-E13D-46B6-BEE8-A8A0EB703C68</t>
  </si>
  <si>
    <t>4E9755B8-5D25-4198-ABCD-318CA039C986</t>
  </si>
  <si>
    <t>55809A96-F88A-45BE-9B85-3FC7D76BF890</t>
  </si>
  <si>
    <t>26EE899C-24BD-4AD4-B947-763C6AE5D5DB</t>
  </si>
  <si>
    <t>6B388A40-8C74-4D71-9B8A-A74A1B91A184</t>
  </si>
  <si>
    <t>164A8AD5-C12B-43FA-B4F2-1F24FE84063C</t>
  </si>
  <si>
    <t>D25E1634-0088-4E5B-86D9-11569F0020D3</t>
  </si>
  <si>
    <t>64F95045-3E4A-4599-A81A-71A7167CD97D</t>
  </si>
  <si>
    <t>7005F3A6-64FE-4D42-92F2-DF348F44DE11</t>
  </si>
  <si>
    <t>9BACCF51-F0B2-4D30-AD15-2E98E4F81314</t>
  </si>
  <si>
    <t>75D78D05-E37D-48D7-BD55-BB924FBD2C8D</t>
  </si>
  <si>
    <t>5473BA7F-E565-4E7E-B300-4A1C5FB4FF2A</t>
  </si>
  <si>
    <t>CD5A1F8F-2412-4B76-9C9F-449A9BECFF12</t>
  </si>
  <si>
    <t>49CC70B9-50A7-460A-B530-066D0231AE01</t>
  </si>
  <si>
    <t>7180C229-D19F-44AC-9BE0-CA3A05252F53</t>
  </si>
  <si>
    <t>2E300CF8-DEF4-436D-AA47-0A8E2DEDF1EB</t>
  </si>
  <si>
    <t>4BC1A794-2922-40C6-9C2D-A1693769D722</t>
  </si>
  <si>
    <t>5435242A-856A-4265-B8E5-435FD72D1793</t>
  </si>
  <si>
    <t>A0368BAF-1DE0-41BE-A24F-B728F99BB1E9</t>
  </si>
  <si>
    <t>EBFA0868-4B6D-4390-8D16-6D5094F5393F</t>
  </si>
  <si>
    <t>7C59A984-E811-4BD4-8660-45CEF30482C5</t>
  </si>
  <si>
    <t>FA89681B-7C06-41E2-B02C-9C3E18E29C6A</t>
  </si>
  <si>
    <t>C51EA692-C37F-4E0C-BB88-A23F084504CC</t>
  </si>
  <si>
    <t>57C375BF-4F35-4342-A10B-E49C637B3C43</t>
  </si>
  <si>
    <t>130D7789-CF14-48FE-B1D0-CA6FA5DCFFA2</t>
  </si>
  <si>
    <t>A64CE444-F640-4220-9200-0399C520E470</t>
  </si>
  <si>
    <t>D5DABEE2-DC53-4099-BE0F-11CBE74C2CAB</t>
  </si>
  <si>
    <t>DEB724B0-7D50-429D-8BE4-AB7C1DCFCF38</t>
  </si>
  <si>
    <t>5FFB5802-F4A3-4590-9C22-7686EF00ED0A</t>
  </si>
  <si>
    <t>D5C6E399-2903-47CC-87C9-BDA246DD2AFA</t>
  </si>
  <si>
    <t>D87ACA56-7191-41FF-A7C9-0A2357AF5808</t>
  </si>
  <si>
    <t>B08816C8-AD74-44E5-8846-05CCC432DCC7</t>
  </si>
  <si>
    <t>539AFAA8-45F0-42F3-B4C5-07E1576911FE</t>
  </si>
  <si>
    <t>892D0C25-2F3A-4834-A0B1-57B9C050AB1A</t>
  </si>
  <si>
    <t>A9B0BBF2-C778-4262-8E98-6299C6B4C239</t>
  </si>
  <si>
    <t>6CC029F2-AFCB-49B1-BF81-D663A22CCD84</t>
  </si>
  <si>
    <t>EBE788D4-A6B8-4888-A3F8-2EE4A1DC789D</t>
  </si>
  <si>
    <t>D7880B7D-7E85-4679-AFEE-00EFF9F0C5BA</t>
  </si>
  <si>
    <t>48EA9CAB-9AC1-499D-93F5-0D914048C6AC</t>
  </si>
  <si>
    <t>50D4EF6F-DB4C-4E59-8D86-B70D5752C63E</t>
  </si>
  <si>
    <t>F6F7A304-6F40-41BD-A58D-617A23B333AB</t>
  </si>
  <si>
    <t>F151A831-2650-4618-8AD8-A99BC7B6E12F</t>
  </si>
  <si>
    <t>E4E323E0-682D-4722-A4BD-07F980B6D5C9</t>
  </si>
  <si>
    <t>0D08E910-639A-48EA-9A3F-49657781D696</t>
  </si>
  <si>
    <t>1D94CC54-4956-4997-B43F-65B447400849</t>
  </si>
  <si>
    <t>30F3E664-9E20-40DB-81C8-FC0596C6728E</t>
  </si>
  <si>
    <t>5C1231FD-DB34-4FFD-951C-B1ED42FD7FF7</t>
  </si>
  <si>
    <t>1A3D5FBB-5228-4EB8-A4EF-25174F595741</t>
  </si>
  <si>
    <t>64A699BE-B890-4F0A-88DE-6C8836C7D45A</t>
  </si>
  <si>
    <t>DB9B3F93-1935-4F0A-8347-95678D65CEEB</t>
  </si>
  <si>
    <t>CB47B7A1-F5DE-4A07-BB10-92B7C77BEF41</t>
  </si>
  <si>
    <t>08459BE5-1104-4086-ACDC-5FE0F03B2361</t>
  </si>
  <si>
    <t>2A887826-7B75-4591-8D09-EFC65684986B</t>
  </si>
  <si>
    <t>A8C55D68-F6E6-4512-BA6E-0DE578B0C27A</t>
  </si>
  <si>
    <t>4709889B-A19D-4D09-A5A3-448A593F52A4</t>
  </si>
  <si>
    <t>CA0AFFB8-1C25-427B-8270-2237DD66766B</t>
  </si>
  <si>
    <t>DECEDD84-3ADA-464F-B80D-33B5713E3378</t>
  </si>
  <si>
    <t>C0EC415C-2BD3-4AF1-8ACF-8BC663CF0C8C</t>
  </si>
  <si>
    <t>92827B1D-D45C-495F-A74F-9C59DEAFC558</t>
  </si>
  <si>
    <t>6E48F37E-2AC9-41BE-85FF-96E44D639119</t>
  </si>
  <si>
    <t>1BA34F05-6B54-469C-91AF-702D0C0DC2A4</t>
  </si>
  <si>
    <t>41543ED1-260E-4A98-A954-20A9D6A56F19</t>
  </si>
  <si>
    <t>C0B304C2-0634-451D-A448-8F5563A077C1</t>
  </si>
  <si>
    <t>260FA2A9-A1A2-47B9-B2B3-B69F4C3DC648</t>
  </si>
  <si>
    <t>7F668A56-B300-414A-8279-C1B81A4B6FB0</t>
  </si>
  <si>
    <t>A8F4449D-3ED5-4914-81B7-427DA1F90DB9</t>
  </si>
  <si>
    <t>7991403B-5B88-4D80-AEBA-0DDA0460557E</t>
  </si>
  <si>
    <t>ECB1CCDA-5E60-40BC-8611-042179E25CE3</t>
  </si>
  <si>
    <t>8559926E-9355-47CE-87E6-03944240513E</t>
  </si>
  <si>
    <t>67B918B3-416D-48D3-922C-1CDCBF58464E</t>
  </si>
  <si>
    <t>025AFB64-BF8D-4CE9-8AB2-8C2987A730FA</t>
  </si>
  <si>
    <t>C747C038-F3F1-4DC6-883E-F77870C59CA6</t>
  </si>
  <si>
    <t>ED77BCBA-14A8-4C05-98A0-45A37F48B4BF</t>
  </si>
  <si>
    <t>4B406A6D-8C91-41B8-B8D6-7B84CA2D88B6</t>
  </si>
  <si>
    <t>4F733846-2772-4CA1-B328-315850529565</t>
  </si>
  <si>
    <t>BF5D9267-0F0F-4472-AA6E-420B117134E5</t>
  </si>
  <si>
    <t>47D11219-E87D-4225-8224-901167806189</t>
  </si>
  <si>
    <t>878779AC-3206-4306-843A-1F1DA005F8EF</t>
  </si>
  <si>
    <t>1C71E850-6706-4D77-A7E9-476C6F04D3A6</t>
  </si>
  <si>
    <t>DDFBA001-8C55-45E4-BF63-3E47A8573AC6</t>
  </si>
  <si>
    <t>EC6318CB-C6E1-459F-97AD-0D9A3C964393</t>
  </si>
  <si>
    <t>60458FD7-9F47-4137-A623-DC2AED111C21</t>
  </si>
  <si>
    <t>28B636B7-FC32-4798-B778-C68C679F1A95</t>
  </si>
  <si>
    <t>AC2806E9-ACA2-4CAC-B4D2-6C52F2D4D1AB</t>
  </si>
  <si>
    <t>6A333AD2-35CC-4B25-BC52-3EA734CCAAFB</t>
  </si>
  <si>
    <t>E4477647-EA2E-4849-9747-59E7E8C59975</t>
  </si>
  <si>
    <t>9913C30B-E875-47CE-A808-06187E6A46CB</t>
  </si>
  <si>
    <t>5F2B776C-9F14-419B-95E9-26A137DA4F56</t>
  </si>
  <si>
    <t>E8FF3501-6E66-480D-828A-F8EC483CF49C</t>
  </si>
  <si>
    <t>FFC59476-EEEF-4A73-9873-E6C52239AFF8</t>
  </si>
  <si>
    <t>1EAE27F7-3922-45DC-B78A-6660372F2C0E</t>
  </si>
  <si>
    <t>CD5F31CD-3144-47D1-8B3C-BC8138248095</t>
  </si>
  <si>
    <t>752BEBE3-25B0-4B7C-A23A-FF9A64378674</t>
  </si>
  <si>
    <t>9B0C8A5C-A945-4B49-9293-DCF707289A57</t>
  </si>
  <si>
    <t>E810BD3E-14F3-421D-AE41-A722B1C9DC97</t>
  </si>
  <si>
    <t>39A9EA54-DF49-41A9-8280-8821938F73C3</t>
  </si>
  <si>
    <t>C93FD361-75A1-4809-98EE-8575C8DC2052</t>
  </si>
  <si>
    <t>04C3C8E1-FC3D-4FD3-B861-9DD4FBF01D28</t>
  </si>
  <si>
    <t>EE4C55BE-68CE-4F11-93B2-4BC70B46A454</t>
  </si>
  <si>
    <t>E5B449B9-49F6-4AE5-9904-9683600EF507</t>
  </si>
  <si>
    <t>31342B5F-E57B-470E-8FE3-C991A4AB5591</t>
  </si>
  <si>
    <t>E32DC6A8-8D4F-4AF9-99CF-CC23135D6DF1</t>
  </si>
  <si>
    <t>385DB608-A64C-4FA5-9BA1-82CB72088F22</t>
  </si>
  <si>
    <t>7EA795F5-506A-4B8C-AF8E-8E67C2618C7D</t>
  </si>
  <si>
    <t>F06556EA-06D1-4710-99DD-88164FB017AC</t>
  </si>
  <si>
    <t>39A8D579-930C-46D8-9820-98AFEF78C581</t>
  </si>
  <si>
    <t>C96C0DF5-F214-42B2-B878-3820828D66EC</t>
  </si>
  <si>
    <t>FF15F8AC-F1FF-4AB0-B905-A5FA58767AA9</t>
  </si>
  <si>
    <t>75A9303A-8C02-4695-B1E5-A9A7AC3ECC75</t>
  </si>
  <si>
    <t>740978A0-E0FF-4A18-B027-A45F2879D9A6</t>
  </si>
  <si>
    <t>4EECFD0B-AA82-4341-9FE1-B085008A9194</t>
  </si>
  <si>
    <t>GOVERNMENT EMPLOYEES MEDICAL SCHEME (TANZANITE ONE)</t>
  </si>
  <si>
    <t>RESOLUTION HEALTH MEDICAL SCHEME</t>
  </si>
  <si>
    <t>87CE6669-C7F0-4448-883E-72EB95B964CA</t>
  </si>
  <si>
    <t>SISONKE HEALTH MEDICAL SCHEME (GOLD FIELDS)</t>
  </si>
  <si>
    <t>SPECTRAMED</t>
  </si>
  <si>
    <t>CF624541-F541-49B7-AAA6-5842A5677A11</t>
  </si>
  <si>
    <t>ASSESSMENT</t>
  </si>
  <si>
    <t>DRESSING CHANGE THEATRE</t>
  </si>
  <si>
    <t>DRESSING CHANGE</t>
  </si>
  <si>
    <t>CALL-OUT</t>
  </si>
  <si>
    <t>DRESSING CHANGE VERAFLO</t>
  </si>
  <si>
    <t>PREVENA APPLICATION</t>
  </si>
  <si>
    <t>PREVENA DISCONTINUATION</t>
  </si>
  <si>
    <t>pnpinvoices@mmm.com</t>
  </si>
  <si>
    <t>146A Kelvin Drive</t>
  </si>
  <si>
    <t>Gallo Manor</t>
  </si>
  <si>
    <t>Sandton, 2199</t>
  </si>
  <si>
    <t>Tel: 011 – 806 2000</t>
  </si>
  <si>
    <t>DIRECT ALL INQUIRIES TO: 063 641 8618</t>
  </si>
  <si>
    <t>VAC DISCONTINUATION</t>
  </si>
  <si>
    <t>ALTRON MEDICAL SCHEME</t>
  </si>
  <si>
    <t>D7C49A7D-08AF-477F-90E7-9679433C2628</t>
  </si>
  <si>
    <t>DEPARTMENT OF LABOUR</t>
  </si>
  <si>
    <t>63D80AF4-1D12-477E-945C-E8A9ED808A47</t>
  </si>
  <si>
    <t xml:space="preserve">FEMA MEDICAL SCHEME  </t>
  </si>
  <si>
    <t>IMPALA MEDICAL SERVICES</t>
  </si>
  <si>
    <t>C379D7AC-FA75-4A44-BC81-285714B9287E</t>
  </si>
  <si>
    <t xml:space="preserve">MEDSHIELD MEDICAL SCHEME  </t>
  </si>
  <si>
    <t xml:space="preserve">OLD MUTUAL STAFF MEDICAL AID SCHEME  </t>
  </si>
  <si>
    <t xml:space="preserve">TFG MEDICAL AID SCHEME (THE FOSCHINI GROUP)  </t>
  </si>
  <si>
    <t>UNIHEALTH</t>
  </si>
  <si>
    <t>382082CF-75EC-4987-A716-F598A6308C61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</si>
</sst>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R&quot;* #,##0.00_-;\-&quot;R&quot;* #,##0.00_-;_-&quot;R&quot;* &quot;-&quot;??_-;_-@_-"/>
    <numFmt numFmtId="43" formatCode="_-* #,##0.00_-;\-* #,##0.00_-;_-* &quot;-&quot;??_-;_-@_-"/>
    <numFmt numFmtId="164" formatCode="_(* #,##0.00_);_(* \(#,##0.00\);_(* &quot;-&quot;??_);_(@_)"/>
    <numFmt numFmtId="165" formatCode="_(&quot;R&quot;* #,##0.00_);_(&quot;R&quot;* \(#,##0.00\);_(&quot;R&quot;* &quot;-&quot;??_);_(@_)"/>
    <numFmt numFmtId="166" formatCode="yyyy\-mm\-dd"/>
    <numFmt numFmtId="167" formatCode="_-&quot;£&quot;* #,##0_-;\-&quot;£&quot;* #,##0_-;_-&quot;£&quot;* &quot;-&quot;_-;_-@_-"/>
    <numFmt numFmtId="168" formatCode="_-&quot;£&quot;* #,##0.00_-;\-&quot;£&quot;* #,##0.00_-;_-&quot;£&quot;* &quot;-&quot;??_-;_-@_-"/>
    <numFmt numFmtId="169" formatCode="&quot;$&quot;#,##0_);\(&quot;$&quot;#,##0\)"/>
    <numFmt numFmtId="170" formatCode="_(&quot;$&quot;* #,##0.00_);_(&quot;$&quot;* \(#,##0.00\);_(&quot;$&quot;* &quot;-&quot;??_);_(@_)"/>
    <numFmt numFmtId="171" formatCode="0%_);[Red]\(0%\)"/>
    <numFmt numFmtId="172" formatCode="0.00%_);[Red]\(0.00%\)"/>
    <numFmt numFmtId="173" formatCode="yyyy/mm/dd;@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indexed="8"/>
      <name val="Goudy Old Style"/>
      <family val="1"/>
    </font>
    <font>
      <sz val="11"/>
      <color indexed="8"/>
      <name val="Goudy Old Style"/>
      <family val="1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sz val="12"/>
      <name val="Goudy Old Style"/>
      <family val="1"/>
    </font>
    <font>
      <b/>
      <sz val="12"/>
      <name val="Goudy Old Style"/>
      <family val="1"/>
    </font>
    <font>
      <b/>
      <sz val="18"/>
      <color indexed="9"/>
      <name val="Goudy Old Style"/>
      <family val="1"/>
    </font>
    <font>
      <sz val="10"/>
      <color indexed="9"/>
      <name val="Arial"/>
      <family val="2"/>
    </font>
    <font>
      <sz val="26"/>
      <color indexed="9"/>
      <name val="Times New Roman"/>
      <family val="1"/>
    </font>
    <font>
      <sz val="26"/>
      <color indexed="9"/>
      <name val="Arial"/>
      <family val="2"/>
    </font>
    <font>
      <b/>
      <sz val="12"/>
      <color indexed="8"/>
      <name val="Goudy Old Style"/>
      <family val="1"/>
    </font>
    <font>
      <sz val="12"/>
      <color indexed="8"/>
      <name val="Goudy Old Style"/>
      <family val="1"/>
    </font>
    <font>
      <sz val="10"/>
      <color indexed="8"/>
      <name val="Goudy Old Style"/>
      <family val="1"/>
    </font>
    <font>
      <b/>
      <u/>
      <sz val="12"/>
      <color indexed="8"/>
      <name val="Goudy Old Style"/>
      <family val="1"/>
    </font>
    <font>
      <b/>
      <sz val="12"/>
      <color indexed="10"/>
      <name val="Goudy Old Style"/>
      <family val="1"/>
    </font>
    <font>
      <b/>
      <sz val="10"/>
      <color indexed="8"/>
      <name val="Goudy Old Style"/>
      <family val="1"/>
    </font>
    <font>
      <sz val="11"/>
      <color indexed="8"/>
      <name val="Times New Roman"/>
      <family val="2"/>
    </font>
    <font>
      <b/>
      <i/>
      <sz val="10"/>
      <color indexed="8"/>
      <name val="Goudy Old Style"/>
      <family val="1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Goudy Old Style"/>
      <family val="1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1"/>
      <name val="Goudy Old Style"/>
      <family val="1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sz val="10"/>
      <name val="Arial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i/>
      <sz val="12"/>
      <color indexed="8"/>
      <name val="Goudy Old Style"/>
      <family val="1"/>
    </font>
    <font>
      <b/>
      <i/>
      <sz val="10"/>
      <name val="Goudy Old Style"/>
      <family val="1"/>
    </font>
    <font>
      <b/>
      <i/>
      <sz val="12"/>
      <name val="Goudy Old Style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0"/>
      <name val="Goudy Old Style"/>
      <family val="1"/>
    </font>
    <font>
      <b/>
      <sz val="18"/>
      <color theme="4" tint="-0.499984740745262"/>
      <name val="Goudy Old Style"/>
      <family val="1"/>
    </font>
  </fonts>
  <fills count="2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7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CC"/>
        <bgColor indexed="26"/>
      </patternFill>
    </fill>
    <fill>
      <patternFill patternType="solid">
        <fgColor indexed="55"/>
        <bgColor indexed="64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theme="6" tint="-0.249977111117893"/>
        <bgColor indexed="26"/>
      </patternFill>
    </fill>
    <fill>
      <patternFill patternType="solid">
        <fgColor theme="6" tint="-0.249977111117893"/>
        <b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26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/>
      <diagonal/>
    </border>
    <border>
      <left style="double">
        <color theme="3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7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37" fontId="32" fillId="3" borderId="4" applyBorder="0" applyProtection="0">
      <alignment vertical="center"/>
    </xf>
    <xf numFmtId="169" fontId="33" fillId="0" borderId="18">
      <protection locked="0"/>
    </xf>
    <xf numFmtId="0" fontId="34" fillId="12" borderId="0" applyBorder="0">
      <alignment horizontal="left" vertical="center" indent="1"/>
    </xf>
    <xf numFmtId="3" fontId="5" fillId="0" borderId="0" applyFont="0" applyFill="0" applyBorder="0" applyAlignment="0" applyProtection="0"/>
    <xf numFmtId="44" fontId="2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5" fillId="0" borderId="26"/>
    <xf numFmtId="4" fontId="33" fillId="13" borderId="26">
      <protection locked="0"/>
    </xf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4" fontId="33" fillId="14" borderId="26"/>
    <xf numFmtId="43" fontId="36" fillId="0" borderId="3"/>
    <xf numFmtId="37" fontId="37" fillId="15" borderId="18" applyBorder="0">
      <alignment horizontal="left" vertical="center" indent="1"/>
    </xf>
    <xf numFmtId="37" fontId="38" fillId="16" borderId="27" applyFill="0">
      <alignment vertical="center"/>
    </xf>
    <xf numFmtId="0" fontId="38" fillId="5" borderId="7" applyNumberFormat="0">
      <alignment horizontal="left" vertical="top" indent="1"/>
    </xf>
    <xf numFmtId="0" fontId="38" fillId="3" borderId="0" applyBorder="0">
      <alignment horizontal="left" vertical="center" indent="1"/>
    </xf>
    <xf numFmtId="0" fontId="38" fillId="0" borderId="7" applyNumberFormat="0" applyFill="0">
      <alignment horizontal="centerContinuous" vertical="top"/>
    </xf>
    <xf numFmtId="43" fontId="36" fillId="0" borderId="12"/>
    <xf numFmtId="170" fontId="36" fillId="0" borderId="28"/>
    <xf numFmtId="0" fontId="39" fillId="16" borderId="0">
      <alignment horizontal="left" wrapText="1" indent="1"/>
    </xf>
    <xf numFmtId="0" fontId="40" fillId="0" borderId="0"/>
    <xf numFmtId="171" fontId="41" fillId="17" borderId="29"/>
    <xf numFmtId="172" fontId="41" fillId="0" borderId="29" applyFont="0" applyFill="0" applyBorder="0" applyAlignment="0" applyProtection="0">
      <protection locked="0"/>
    </xf>
    <xf numFmtId="2" fontId="42" fillId="0" borderId="0">
      <protection locked="0"/>
    </xf>
    <xf numFmtId="0" fontId="5" fillId="18" borderId="0"/>
    <xf numFmtId="49" fontId="5" fillId="0" borderId="0" applyFont="0" applyFill="0" applyBorder="0" applyAlignment="0" applyProtection="0"/>
    <xf numFmtId="0" fontId="43" fillId="0" borderId="0">
      <alignment horizontal="right"/>
    </xf>
    <xf numFmtId="0" fontId="44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5" fillId="0" borderId="0"/>
    <xf numFmtId="0" fontId="45" fillId="0" borderId="0"/>
    <xf numFmtId="0" fontId="53" fillId="0" borderId="0"/>
  </cellStyleXfs>
  <cellXfs count="220">
    <xf numFmtId="0" fontId="0" fillId="0" borderId="0" xfId="0"/>
    <xf numFmtId="0" fontId="2" fillId="0" borderId="0" xfId="1" applyFont="1" applyBorder="1"/>
    <xf numFmtId="49" fontId="2" fillId="0" borderId="0" xfId="1" applyNumberFormat="1" applyFont="1" applyBorder="1"/>
    <xf numFmtId="0" fontId="3" fillId="0" borderId="0" xfId="1" applyFont="1" applyBorder="1"/>
    <xf numFmtId="0" fontId="1" fillId="0" borderId="0" xfId="1"/>
    <xf numFmtId="0" fontId="3" fillId="0" borderId="0" xfId="1" applyFont="1" applyFill="1" applyBorder="1"/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49" fontId="3" fillId="0" borderId="0" xfId="1" applyNumberFormat="1" applyFont="1" applyBorder="1"/>
    <xf numFmtId="0" fontId="5" fillId="0" borderId="0" xfId="2" applyFont="1" applyFill="1" applyBorder="1" applyAlignment="1">
      <alignment wrapText="1"/>
    </xf>
    <xf numFmtId="0" fontId="6" fillId="0" borderId="0" xfId="2" applyFont="1" applyFill="1" applyBorder="1" applyAlignment="1">
      <alignment wrapText="1"/>
    </xf>
    <xf numFmtId="0" fontId="6" fillId="0" borderId="0" xfId="2" applyFont="1" applyFill="1" applyBorder="1" applyAlignment="1">
      <alignment horizontal="left" wrapText="1"/>
    </xf>
    <xf numFmtId="49" fontId="6" fillId="0" borderId="0" xfId="2" applyNumberFormat="1" applyFont="1" applyFill="1" applyBorder="1" applyAlignment="1">
      <alignment horizontal="center" wrapText="1"/>
    </xf>
    <xf numFmtId="0" fontId="5" fillId="3" borderId="0" xfId="2" applyFont="1" applyFill="1" applyBorder="1" applyAlignment="1">
      <alignment wrapText="1"/>
    </xf>
    <xf numFmtId="0" fontId="5" fillId="0" borderId="0" xfId="1" applyFont="1" applyFill="1" applyBorder="1" applyAlignment="1"/>
    <xf numFmtId="0" fontId="5" fillId="0" borderId="0" xfId="1" applyFont="1" applyFill="1" applyBorder="1" applyAlignment="1">
      <alignment wrapText="1"/>
    </xf>
    <xf numFmtId="0" fontId="5" fillId="0" borderId="0" xfId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center"/>
    </xf>
    <xf numFmtId="0" fontId="1" fillId="0" borderId="0" xfId="1" applyFill="1" applyBorder="1" applyAlignment="1"/>
    <xf numFmtId="0" fontId="5" fillId="0" borderId="0" xfId="2" applyBorder="1"/>
    <xf numFmtId="0" fontId="5" fillId="0" borderId="0" xfId="2" applyFill="1" applyBorder="1"/>
    <xf numFmtId="0" fontId="5" fillId="0" borderId="0" xfId="2" applyFont="1" applyFill="1" applyBorder="1"/>
    <xf numFmtId="0" fontId="5" fillId="0" borderId="0" xfId="2" applyBorder="1" applyAlignment="1">
      <alignment horizontal="center"/>
    </xf>
    <xf numFmtId="0" fontId="5" fillId="0" borderId="0" xfId="1" quotePrefix="1" applyFont="1" applyFill="1" applyBorder="1" applyAlignment="1">
      <alignment horizontal="center"/>
    </xf>
    <xf numFmtId="0" fontId="5" fillId="0" borderId="0" xfId="3" applyFill="1" applyBorder="1"/>
    <xf numFmtId="0" fontId="5" fillId="0" borderId="0" xfId="3" applyFill="1" applyBorder="1" applyAlignment="1">
      <alignment wrapText="1"/>
    </xf>
    <xf numFmtId="49" fontId="5" fillId="0" borderId="0" xfId="3" applyNumberFormat="1" applyFill="1" applyBorder="1" applyAlignment="1">
      <alignment horizontal="center"/>
    </xf>
    <xf numFmtId="0" fontId="5" fillId="0" borderId="0" xfId="2" quotePrefix="1" applyFont="1" applyFill="1" applyBorder="1" applyAlignment="1">
      <alignment horizontal="center"/>
    </xf>
    <xf numFmtId="0" fontId="4" fillId="0" borderId="0" xfId="1" applyFont="1" applyFill="1" applyBorder="1" applyAlignment="1"/>
    <xf numFmtId="49" fontId="5" fillId="0" borderId="0" xfId="1" quotePrefix="1" applyNumberFormat="1" applyFont="1" applyFill="1" applyBorder="1" applyAlignment="1">
      <alignment horizontal="center"/>
    </xf>
    <xf numFmtId="0" fontId="5" fillId="0" borderId="0" xfId="1" quotePrefix="1" applyFont="1" applyFill="1" applyBorder="1" applyAlignment="1">
      <alignment horizontal="left"/>
    </xf>
    <xf numFmtId="0" fontId="5" fillId="0" borderId="0" xfId="2" applyFill="1" applyBorder="1" applyAlignment="1">
      <alignment wrapText="1"/>
    </xf>
    <xf numFmtId="0" fontId="5" fillId="0" borderId="0" xfId="3" applyFont="1" applyFill="1" applyBorder="1"/>
    <xf numFmtId="49" fontId="5" fillId="0" borderId="2" xfId="3" applyNumberFormat="1" applyFill="1" applyBorder="1" applyAlignment="1">
      <alignment horizontal="center"/>
    </xf>
    <xf numFmtId="0" fontId="6" fillId="0" borderId="0" xfId="2" applyFont="1" applyFill="1" applyBorder="1"/>
    <xf numFmtId="0" fontId="1" fillId="0" borderId="0" xfId="1" applyFont="1" applyFill="1" applyBorder="1" applyAlignment="1"/>
    <xf numFmtId="49" fontId="5" fillId="0" borderId="0" xfId="3" quotePrefix="1" applyNumberForma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0" fontId="5" fillId="0" borderId="0" xfId="1" applyFont="1" applyFill="1" applyBorder="1"/>
    <xf numFmtId="0" fontId="5" fillId="0" borderId="2" xfId="2" quotePrefix="1" applyFont="1" applyFill="1" applyBorder="1" applyAlignment="1">
      <alignment horizontal="center"/>
    </xf>
    <xf numFmtId="0" fontId="5" fillId="0" borderId="0" xfId="2" applyFill="1" applyBorder="1" applyAlignment="1">
      <alignment horizontal="center"/>
    </xf>
    <xf numFmtId="0" fontId="5" fillId="0" borderId="0" xfId="1" quotePrefix="1" applyFont="1" applyFill="1" applyBorder="1" applyAlignment="1"/>
    <xf numFmtId="0" fontId="5" fillId="0" borderId="0" xfId="2" quotePrefix="1" applyFill="1" applyBorder="1" applyAlignment="1">
      <alignment horizontal="center"/>
    </xf>
    <xf numFmtId="0" fontId="5" fillId="0" borderId="2" xfId="1" quotePrefix="1" applyFont="1" applyFill="1" applyBorder="1" applyAlignment="1">
      <alignment horizontal="center"/>
    </xf>
    <xf numFmtId="0" fontId="8" fillId="0" borderId="0" xfId="1" quotePrefix="1" applyFont="1" applyFill="1" applyBorder="1" applyAlignment="1">
      <alignment horizontal="center"/>
    </xf>
    <xf numFmtId="0" fontId="5" fillId="0" borderId="0" xfId="2" applyBorder="1" applyAlignment="1">
      <alignment wrapText="1"/>
    </xf>
    <xf numFmtId="0" fontId="5" fillId="0" borderId="0" xfId="2" applyBorder="1" applyAlignment="1">
      <alignment horizontal="center" wrapText="1"/>
    </xf>
    <xf numFmtId="49" fontId="5" fillId="0" borderId="0" xfId="2" applyNumberFormat="1" applyFill="1" applyBorder="1" applyAlignment="1">
      <alignment horizontal="center"/>
    </xf>
    <xf numFmtId="49" fontId="5" fillId="0" borderId="0" xfId="2" quotePrefix="1" applyNumberFormat="1" applyFill="1" applyBorder="1" applyAlignment="1">
      <alignment horizontal="center"/>
    </xf>
    <xf numFmtId="49" fontId="5" fillId="0" borderId="2" xfId="1" quotePrefix="1" applyNumberFormat="1" applyFont="1" applyFill="1" applyBorder="1" applyAlignment="1">
      <alignment horizontal="center"/>
    </xf>
    <xf numFmtId="3" fontId="5" fillId="0" borderId="0" xfId="1" applyNumberFormat="1" applyFont="1" applyFill="1" applyBorder="1" applyAlignment="1"/>
    <xf numFmtId="49" fontId="5" fillId="0" borderId="2" xfId="3" quotePrefix="1" applyNumberFormat="1" applyFill="1" applyBorder="1" applyAlignment="1">
      <alignment horizontal="center"/>
    </xf>
    <xf numFmtId="49" fontId="5" fillId="0" borderId="0" xfId="3" applyNumberFormat="1" applyFont="1" applyFill="1" applyBorder="1" applyAlignment="1">
      <alignment horizontal="center"/>
    </xf>
    <xf numFmtId="0" fontId="5" fillId="0" borderId="0" xfId="5" applyFont="1" applyProtection="1"/>
    <xf numFmtId="0" fontId="9" fillId="0" borderId="0" xfId="5" applyFont="1" applyProtection="1"/>
    <xf numFmtId="0" fontId="23" fillId="7" borderId="0" xfId="0" applyFont="1" applyFill="1"/>
    <xf numFmtId="0" fontId="23" fillId="0" borderId="0" xfId="0" applyFont="1"/>
    <xf numFmtId="0" fontId="23" fillId="0" borderId="17" xfId="0" applyFont="1" applyBorder="1"/>
    <xf numFmtId="0" fontId="23" fillId="7" borderId="17" xfId="0" applyFont="1" applyFill="1" applyBorder="1"/>
    <xf numFmtId="165" fontId="3" fillId="5" borderId="1" xfId="6" applyFont="1" applyFill="1" applyBorder="1" applyProtection="1"/>
    <xf numFmtId="165" fontId="3" fillId="4" borderId="1" xfId="6" applyFont="1" applyFill="1" applyBorder="1" applyProtection="1"/>
    <xf numFmtId="0" fontId="5" fillId="6" borderId="0" xfId="5" applyFont="1" applyFill="1" applyProtection="1"/>
    <xf numFmtId="0" fontId="9" fillId="6" borderId="0" xfId="5" applyFont="1" applyFill="1" applyProtection="1"/>
    <xf numFmtId="0" fontId="16" fillId="10" borderId="0" xfId="5" applyFont="1" applyFill="1" applyBorder="1" applyProtection="1"/>
    <xf numFmtId="0" fontId="8" fillId="0" borderId="0" xfId="0" applyFont="1" applyFill="1" applyBorder="1" applyAlignment="1">
      <alignment horizont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28" fillId="0" borderId="21" xfId="4" applyFont="1" applyFill="1" applyBorder="1" applyAlignment="1" applyProtection="1">
      <alignment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8" fillId="0" borderId="21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8" fillId="0" borderId="22" xfId="0" applyFont="1" applyFill="1" applyBorder="1"/>
    <xf numFmtId="0" fontId="8" fillId="0" borderId="23" xfId="0" applyFont="1" applyFill="1" applyBorder="1"/>
    <xf numFmtId="0" fontId="8" fillId="0" borderId="23" xfId="0" applyFont="1" applyFill="1" applyBorder="1" applyAlignment="1">
      <alignment wrapText="1"/>
    </xf>
    <xf numFmtId="0" fontId="8" fillId="0" borderId="23" xfId="0" applyFont="1" applyFill="1" applyBorder="1" applyAlignment="1">
      <alignment horizontal="center" wrapText="1"/>
    </xf>
    <xf numFmtId="0" fontId="8" fillId="0" borderId="23" xfId="0" applyFont="1" applyFill="1" applyBorder="1" applyAlignment="1">
      <alignment horizontal="center"/>
    </xf>
    <xf numFmtId="0" fontId="28" fillId="0" borderId="23" xfId="4" applyFont="1" applyFill="1" applyBorder="1" applyAlignment="1" applyProtection="1"/>
    <xf numFmtId="0" fontId="29" fillId="0" borderId="23" xfId="0" applyFont="1" applyFill="1" applyBorder="1"/>
    <xf numFmtId="0" fontId="8" fillId="0" borderId="23" xfId="0" quotePrefix="1" applyFont="1" applyFill="1" applyBorder="1" applyAlignment="1">
      <alignment horizontal="center"/>
    </xf>
    <xf numFmtId="0" fontId="8" fillId="0" borderId="23" xfId="0" applyFont="1" applyFill="1" applyBorder="1" applyAlignment="1">
      <alignment horizontal="left"/>
    </xf>
    <xf numFmtId="0" fontId="28" fillId="0" borderId="23" xfId="4" applyFont="1" applyFill="1" applyBorder="1" applyAlignment="1" applyProtection="1">
      <alignment wrapText="1"/>
    </xf>
    <xf numFmtId="0" fontId="8" fillId="0" borderId="23" xfId="4" applyFont="1" applyFill="1" applyBorder="1" applyAlignment="1" applyProtection="1">
      <alignment wrapText="1"/>
    </xf>
    <xf numFmtId="0" fontId="29" fillId="0" borderId="23" xfId="0" applyFont="1" applyFill="1" applyBorder="1" applyAlignment="1">
      <alignment wrapText="1"/>
    </xf>
    <xf numFmtId="0" fontId="29" fillId="0" borderId="23" xfId="0" applyFont="1" applyFill="1" applyBorder="1" applyAlignment="1">
      <alignment horizontal="center"/>
    </xf>
    <xf numFmtId="0" fontId="29" fillId="0" borderId="23" xfId="0" quotePrefix="1" applyFont="1" applyFill="1" applyBorder="1" applyAlignment="1">
      <alignment horizontal="center"/>
    </xf>
    <xf numFmtId="0" fontId="7" fillId="0" borderId="23" xfId="4" applyFill="1" applyBorder="1" applyAlignment="1" applyProtection="1"/>
    <xf numFmtId="0" fontId="29" fillId="0" borderId="22" xfId="0" applyFont="1" applyFill="1" applyBorder="1"/>
    <xf numFmtId="0" fontId="8" fillId="0" borderId="23" xfId="0" quotePrefix="1" applyFont="1" applyFill="1" applyBorder="1"/>
    <xf numFmtId="0" fontId="0" fillId="0" borderId="23" xfId="0" applyFont="1" applyFill="1" applyBorder="1"/>
    <xf numFmtId="0" fontId="8" fillId="0" borderId="23" xfId="0" quotePrefix="1" applyFont="1" applyFill="1" applyBorder="1" applyAlignment="1">
      <alignment horizontal="left"/>
    </xf>
    <xf numFmtId="0" fontId="8" fillId="0" borderId="22" xfId="0" applyFont="1" applyFill="1" applyBorder="1" applyAlignment="1">
      <alignment wrapText="1"/>
    </xf>
    <xf numFmtId="0" fontId="30" fillId="0" borderId="23" xfId="4" applyFont="1" applyFill="1" applyBorder="1" applyAlignment="1" applyProtection="1"/>
    <xf numFmtId="0" fontId="8" fillId="0" borderId="23" xfId="0" applyFont="1" applyFill="1" applyBorder="1" applyAlignment="1">
      <alignment horizontal="left" wrapText="1"/>
    </xf>
    <xf numFmtId="0" fontId="29" fillId="0" borderId="23" xfId="0" quotePrefix="1" applyFont="1" applyFill="1" applyBorder="1"/>
    <xf numFmtId="0" fontId="8" fillId="0" borderId="23" xfId="0" quotePrefix="1" applyFont="1" applyFill="1" applyBorder="1" applyAlignment="1">
      <alignment wrapText="1"/>
    </xf>
    <xf numFmtId="0" fontId="8" fillId="0" borderId="23" xfId="0" quotePrefix="1" applyFont="1" applyFill="1" applyBorder="1" applyAlignment="1">
      <alignment horizontal="center" wrapText="1"/>
    </xf>
    <xf numFmtId="0" fontId="8" fillId="0" borderId="24" xfId="0" applyFont="1" applyFill="1" applyBorder="1"/>
    <xf numFmtId="0" fontId="8" fillId="0" borderId="25" xfId="0" applyFont="1" applyFill="1" applyBorder="1"/>
    <xf numFmtId="0" fontId="8" fillId="0" borderId="25" xfId="0" applyFont="1" applyFill="1" applyBorder="1" applyAlignment="1">
      <alignment wrapText="1"/>
    </xf>
    <xf numFmtId="0" fontId="8" fillId="0" borderId="25" xfId="0" applyFont="1" applyFill="1" applyBorder="1" applyAlignment="1">
      <alignment horizontal="center" wrapText="1"/>
    </xf>
    <xf numFmtId="0" fontId="8" fillId="0" borderId="25" xfId="0" applyFont="1" applyFill="1" applyBorder="1" applyAlignment="1">
      <alignment horizontal="center"/>
    </xf>
    <xf numFmtId="0" fontId="28" fillId="0" borderId="25" xfId="4" applyFont="1" applyFill="1" applyBorder="1" applyAlignment="1" applyProtection="1"/>
    <xf numFmtId="0" fontId="8" fillId="0" borderId="25" xfId="0" applyFont="1" applyFill="1" applyBorder="1" applyAlignment="1">
      <alignment horizontal="left"/>
    </xf>
    <xf numFmtId="0" fontId="8" fillId="0" borderId="25" xfId="0" quotePrefix="1" applyFont="1" applyFill="1" applyBorder="1" applyAlignment="1">
      <alignment horizontal="center"/>
    </xf>
    <xf numFmtId="0" fontId="24" fillId="6" borderId="13" xfId="5" applyFont="1" applyFill="1" applyBorder="1" applyAlignment="1" applyProtection="1">
      <alignment horizontal="center" vertical="center"/>
    </xf>
    <xf numFmtId="0" fontId="5" fillId="0" borderId="0" xfId="5" applyFont="1" applyProtection="1"/>
    <xf numFmtId="0" fontId="16" fillId="5" borderId="0" xfId="5" applyFont="1" applyFill="1" applyBorder="1" applyProtection="1"/>
    <xf numFmtId="0" fontId="16" fillId="4" borderId="0" xfId="5" applyFont="1" applyFill="1" applyBorder="1" applyProtection="1"/>
    <xf numFmtId="10" fontId="9" fillId="0" borderId="1" xfId="5" applyNumberFormat="1" applyFont="1" applyFill="1" applyBorder="1" applyAlignment="1" applyProtection="1">
      <alignment horizontal="center"/>
    </xf>
    <xf numFmtId="0" fontId="20" fillId="8" borderId="4" xfId="5" applyFont="1" applyFill="1" applyBorder="1" applyAlignment="1" applyProtection="1">
      <alignment horizontal="center" vertical="center"/>
    </xf>
    <xf numFmtId="0" fontId="20" fillId="8" borderId="6" xfId="5" applyFont="1" applyFill="1" applyBorder="1" applyAlignment="1" applyProtection="1">
      <alignment horizontal="center" vertical="center"/>
    </xf>
    <xf numFmtId="0" fontId="16" fillId="5" borderId="10" xfId="5" applyFont="1" applyFill="1" applyBorder="1" applyProtection="1"/>
    <xf numFmtId="0" fontId="15" fillId="5" borderId="8" xfId="5" applyFont="1" applyFill="1" applyBorder="1" applyProtection="1"/>
    <xf numFmtId="0" fontId="15" fillId="5" borderId="9" xfId="5" applyFont="1" applyFill="1" applyBorder="1" applyProtection="1"/>
    <xf numFmtId="0" fontId="15" fillId="5" borderId="11" xfId="5" applyFont="1" applyFill="1" applyBorder="1" applyProtection="1"/>
    <xf numFmtId="0" fontId="20" fillId="8" borderId="5" xfId="5" applyFont="1" applyFill="1" applyBorder="1" applyAlignment="1" applyProtection="1">
      <alignment horizontal="center" vertical="center"/>
    </xf>
    <xf numFmtId="0" fontId="5" fillId="0" borderId="0" xfId="5" applyFont="1" applyBorder="1" applyProtection="1"/>
    <xf numFmtId="0" fontId="17" fillId="10" borderId="0" xfId="5" applyFont="1" applyFill="1" applyProtection="1"/>
    <xf numFmtId="0" fontId="17" fillId="10" borderId="13" xfId="5" applyFont="1" applyFill="1" applyBorder="1" applyProtection="1"/>
    <xf numFmtId="0" fontId="2" fillId="5" borderId="18" xfId="5" applyFont="1" applyFill="1" applyBorder="1" applyProtection="1"/>
    <xf numFmtId="0" fontId="24" fillId="6" borderId="0" xfId="5" applyFont="1" applyFill="1" applyBorder="1" applyAlignment="1" applyProtection="1">
      <alignment horizontal="center" vertical="center"/>
    </xf>
    <xf numFmtId="0" fontId="3" fillId="5" borderId="18" xfId="5" applyFont="1" applyFill="1" applyBorder="1" applyProtection="1"/>
    <xf numFmtId="0" fontId="17" fillId="5" borderId="14" xfId="5" applyFont="1" applyFill="1" applyBorder="1" applyProtection="1"/>
    <xf numFmtId="0" fontId="24" fillId="6" borderId="15" xfId="5" applyFont="1" applyFill="1" applyBorder="1" applyAlignment="1" applyProtection="1">
      <alignment horizontal="center" vertical="center"/>
    </xf>
    <xf numFmtId="0" fontId="17" fillId="5" borderId="18" xfId="5" applyFont="1" applyFill="1" applyBorder="1" applyProtection="1"/>
    <xf numFmtId="0" fontId="24" fillId="6" borderId="16" xfId="5" applyFont="1" applyFill="1" applyBorder="1" applyAlignment="1" applyProtection="1">
      <alignment horizontal="center" vertical="center"/>
    </xf>
    <xf numFmtId="0" fontId="24" fillId="6" borderId="18" xfId="5" applyFont="1" applyFill="1" applyBorder="1" applyAlignment="1" applyProtection="1">
      <alignment horizontal="center" vertical="center"/>
    </xf>
    <xf numFmtId="0" fontId="18" fillId="5" borderId="18" xfId="5" applyFont="1" applyFill="1" applyBorder="1" applyProtection="1"/>
    <xf numFmtId="0" fontId="16" fillId="5" borderId="16" xfId="5" applyFont="1" applyFill="1" applyBorder="1" applyProtection="1"/>
    <xf numFmtId="0" fontId="16" fillId="4" borderId="18" xfId="5" applyFont="1" applyFill="1" applyBorder="1" applyAlignment="1" applyProtection="1">
      <alignment horizontal="left" indent="1"/>
    </xf>
    <xf numFmtId="0" fontId="15" fillId="5" borderId="0" xfId="5" applyFont="1" applyFill="1" applyBorder="1" applyAlignment="1" applyProtection="1">
      <alignment horizontal="right"/>
    </xf>
    <xf numFmtId="0" fontId="16" fillId="5" borderId="0" xfId="5" applyFont="1" applyFill="1" applyBorder="1" applyAlignment="1" applyProtection="1">
      <alignment horizontal="left"/>
    </xf>
    <xf numFmtId="0" fontId="16" fillId="5" borderId="0" xfId="5" applyFont="1" applyFill="1" applyBorder="1" applyAlignment="1" applyProtection="1">
      <alignment horizontal="right"/>
    </xf>
    <xf numFmtId="0" fontId="16" fillId="4" borderId="16" xfId="5" applyFont="1" applyFill="1" applyBorder="1" applyProtection="1"/>
    <xf numFmtId="0" fontId="16" fillId="5" borderId="18" xfId="5" applyFont="1" applyFill="1" applyBorder="1" applyAlignment="1" applyProtection="1">
      <alignment horizontal="left" indent="1"/>
    </xf>
    <xf numFmtId="0" fontId="15" fillId="5" borderId="0" xfId="5" applyFont="1" applyFill="1" applyBorder="1" applyAlignment="1" applyProtection="1">
      <alignment horizontal="right" indent="1"/>
    </xf>
    <xf numFmtId="0" fontId="10" fillId="3" borderId="18" xfId="5" applyFont="1" applyFill="1" applyBorder="1" applyAlignment="1" applyProtection="1">
      <alignment horizontal="left" vertical="center" indent="1"/>
    </xf>
    <xf numFmtId="0" fontId="16" fillId="5" borderId="18" xfId="5" applyFont="1" applyFill="1" applyBorder="1" applyProtection="1"/>
    <xf numFmtId="165" fontId="15" fillId="5" borderId="30" xfId="6" applyFont="1" applyFill="1" applyBorder="1" applyProtection="1"/>
    <xf numFmtId="0" fontId="16" fillId="5" borderId="32" xfId="5" applyFont="1" applyFill="1" applyBorder="1" applyProtection="1"/>
    <xf numFmtId="165" fontId="15" fillId="5" borderId="31" xfId="6" applyNumberFormat="1" applyFont="1" applyFill="1" applyBorder="1" applyProtection="1"/>
    <xf numFmtId="0" fontId="15" fillId="5" borderId="18" xfId="5" applyFont="1" applyFill="1" applyBorder="1" applyProtection="1"/>
    <xf numFmtId="0" fontId="15" fillId="5" borderId="0" xfId="5" applyFont="1" applyFill="1" applyBorder="1" applyProtection="1"/>
    <xf numFmtId="0" fontId="16" fillId="5" borderId="33" xfId="5" applyFont="1" applyFill="1" applyBorder="1" applyAlignment="1" applyProtection="1">
      <alignment horizontal="center"/>
    </xf>
    <xf numFmtId="0" fontId="16" fillId="4" borderId="18" xfId="5" applyFont="1" applyFill="1" applyBorder="1" applyAlignment="1" applyProtection="1"/>
    <xf numFmtId="0" fontId="16" fillId="5" borderId="16" xfId="5" applyFont="1" applyFill="1" applyBorder="1" applyAlignment="1" applyProtection="1">
      <alignment horizontal="center"/>
    </xf>
    <xf numFmtId="0" fontId="7" fillId="0" borderId="18" xfId="4" applyBorder="1" applyAlignment="1" applyProtection="1"/>
    <xf numFmtId="0" fontId="22" fillId="5" borderId="14" xfId="5" applyFont="1" applyFill="1" applyBorder="1" applyAlignment="1" applyProtection="1">
      <alignment horizontal="centerContinuous"/>
    </xf>
    <xf numFmtId="0" fontId="17" fillId="5" borderId="13" xfId="5" applyFont="1" applyFill="1" applyBorder="1" applyAlignment="1" applyProtection="1">
      <alignment horizontal="centerContinuous"/>
    </xf>
    <xf numFmtId="0" fontId="17" fillId="5" borderId="15" xfId="5" applyFont="1" applyFill="1" applyBorder="1" applyAlignment="1" applyProtection="1">
      <alignment horizontal="centerContinuous"/>
    </xf>
    <xf numFmtId="0" fontId="5" fillId="6" borderId="0" xfId="5" applyFont="1" applyFill="1" applyBorder="1" applyProtection="1"/>
    <xf numFmtId="0" fontId="8" fillId="0" borderId="1" xfId="44" applyFont="1" applyFill="1" applyBorder="1" applyAlignment="1">
      <alignment vertical="center" wrapText="1"/>
    </xf>
    <xf numFmtId="0" fontId="8" fillId="0" borderId="1" xfId="44" applyFont="1" applyBorder="1" applyAlignment="1">
      <alignment vertical="center" wrapText="1"/>
    </xf>
    <xf numFmtId="0" fontId="8" fillId="0" borderId="1" xfId="45" applyFont="1" applyFill="1" applyBorder="1" applyAlignment="1">
      <alignment horizontal="left" vertical="center"/>
    </xf>
    <xf numFmtId="0" fontId="8" fillId="0" borderId="1" xfId="45" applyFont="1" applyBorder="1" applyAlignment="1">
      <alignment horizontal="left" vertical="center"/>
    </xf>
    <xf numFmtId="0" fontId="46" fillId="0" borderId="19" xfId="0" applyFont="1" applyFill="1" applyBorder="1" applyAlignment="1">
      <alignment horizontal="left"/>
    </xf>
    <xf numFmtId="0" fontId="47" fillId="0" borderId="0" xfId="0" applyFont="1" applyFill="1"/>
    <xf numFmtId="0" fontId="47" fillId="0" borderId="0" xfId="0" applyFont="1" applyFill="1" applyBorder="1" applyAlignment="1">
      <alignment horizontal="right"/>
    </xf>
    <xf numFmtId="0" fontId="47" fillId="0" borderId="0" xfId="0" applyFont="1" applyFill="1" applyAlignment="1" applyProtection="1">
      <alignment horizontal="left"/>
      <protection locked="0"/>
    </xf>
    <xf numFmtId="0" fontId="47" fillId="0" borderId="0" xfId="0" applyFont="1" applyFill="1" applyAlignment="1">
      <alignment horizontal="left"/>
    </xf>
    <xf numFmtId="0" fontId="47" fillId="0" borderId="0" xfId="0" applyFont="1" applyFill="1" applyBorder="1" applyAlignment="1">
      <alignment horizontal="left"/>
    </xf>
    <xf numFmtId="0" fontId="47" fillId="0" borderId="0" xfId="0" applyNumberFormat="1" applyFont="1" applyFill="1" applyAlignment="1" applyProtection="1">
      <alignment horizontal="left"/>
      <protection locked="0"/>
    </xf>
    <xf numFmtId="0" fontId="47" fillId="0" borderId="0" xfId="0" applyNumberFormat="1" applyFont="1" applyFill="1" applyBorder="1" applyAlignment="1" applyProtection="1">
      <alignment horizontal="left"/>
      <protection locked="0"/>
    </xf>
    <xf numFmtId="166" fontId="47" fillId="0" borderId="0" xfId="0" applyNumberFormat="1" applyFont="1" applyFill="1" applyAlignment="1" applyProtection="1">
      <alignment horizontal="left"/>
      <protection locked="0"/>
    </xf>
    <xf numFmtId="10" fontId="9" fillId="0" borderId="0" xfId="5" applyNumberFormat="1" applyFont="1" applyFill="1" applyBorder="1" applyAlignment="1" applyProtection="1">
      <alignment horizontal="center"/>
    </xf>
    <xf numFmtId="0" fontId="46" fillId="0" borderId="0" xfId="0" applyFont="1" applyFill="1" applyBorder="1" applyAlignment="1">
      <alignment horizontal="left"/>
    </xf>
    <xf numFmtId="173" fontId="47" fillId="0" borderId="0" xfId="0" applyNumberFormat="1" applyFont="1" applyFill="1" applyProtection="1">
      <protection locked="0"/>
    </xf>
    <xf numFmtId="2" fontId="47" fillId="0" borderId="0" xfId="0" applyNumberFormat="1" applyFont="1" applyFill="1" applyProtection="1">
      <protection locked="0"/>
    </xf>
    <xf numFmtId="0" fontId="47" fillId="0" borderId="0" xfId="0" quotePrefix="1" applyNumberFormat="1" applyFont="1" applyFill="1" applyBorder="1" applyAlignment="1" applyProtection="1">
      <alignment horizontal="left"/>
      <protection locked="0"/>
    </xf>
    <xf numFmtId="166" fontId="19" fillId="11" borderId="1" xfId="5" applyNumberFormat="1" applyFont="1" applyFill="1" applyBorder="1" applyAlignment="1" applyProtection="1">
      <alignment horizontal="center"/>
      <protection locked="0"/>
    </xf>
    <xf numFmtId="49" fontId="19" fillId="11" borderId="1" xfId="5" quotePrefix="1" applyNumberFormat="1" applyFont="1" applyFill="1" applyBorder="1" applyAlignment="1" applyProtection="1">
      <alignment horizontal="center"/>
      <protection locked="0"/>
    </xf>
    <xf numFmtId="0" fontId="12" fillId="20" borderId="0" xfId="5" applyFont="1" applyFill="1" applyBorder="1" applyProtection="1"/>
    <xf numFmtId="0" fontId="13" fillId="20" borderId="0" xfId="5" applyFont="1" applyFill="1" applyBorder="1" applyAlignment="1" applyProtection="1">
      <alignment vertical="center"/>
    </xf>
    <xf numFmtId="0" fontId="14" fillId="20" borderId="16" xfId="5" applyFont="1" applyFill="1" applyBorder="1" applyAlignment="1" applyProtection="1">
      <alignment horizontal="right" vertical="center"/>
    </xf>
    <xf numFmtId="166" fontId="3" fillId="11" borderId="1" xfId="5" applyNumberFormat="1" applyFont="1" applyFill="1" applyBorder="1" applyAlignment="1" applyProtection="1">
      <alignment horizontal="center"/>
      <protection locked="0"/>
    </xf>
    <xf numFmtId="0" fontId="49" fillId="10" borderId="0" xfId="5" applyFont="1" applyFill="1" applyBorder="1" applyProtection="1"/>
    <xf numFmtId="165" fontId="2" fillId="5" borderId="1" xfId="6" applyNumberFormat="1" applyFont="1" applyFill="1" applyBorder="1" applyProtection="1"/>
    <xf numFmtId="0" fontId="48" fillId="0" borderId="0" xfId="0" applyFont="1" applyFill="1" applyBorder="1" applyAlignment="1">
      <alignment horizontal="right"/>
    </xf>
    <xf numFmtId="0" fontId="52" fillId="0" borderId="39" xfId="46" applyFont="1" applyFill="1" applyBorder="1" applyAlignment="1">
      <alignment wrapText="1"/>
    </xf>
    <xf numFmtId="0" fontId="52" fillId="0" borderId="39" xfId="46" applyFont="1" applyFill="1" applyBorder="1" applyAlignment="1">
      <alignment horizontal="right" wrapText="1"/>
    </xf>
    <xf numFmtId="1" fontId="16" fillId="9" borderId="1" xfId="5" applyNumberFormat="1" applyFont="1" applyFill="1" applyBorder="1" applyAlignment="1" applyProtection="1">
      <alignment horizontal="center"/>
      <protection locked="0"/>
    </xf>
    <xf numFmtId="0" fontId="54" fillId="22" borderId="19" xfId="1" applyNumberFormat="1" applyFont="1" applyFill="1" applyBorder="1" applyAlignment="1"/>
    <xf numFmtId="0" fontId="54" fillId="22" borderId="0" xfId="1" applyNumberFormat="1" applyFont="1" applyFill="1" applyBorder="1" applyAlignment="1"/>
    <xf numFmtId="11" fontId="0" fillId="0" borderId="0" xfId="0" applyNumberForma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2" fontId="47" fillId="0" borderId="0" xfId="0" applyNumberFormat="1" applyFont="1" applyFill="1" applyAlignment="1" applyProtection="1">
      <alignment horizontal="left"/>
      <protection locked="0"/>
    </xf>
    <xf numFmtId="49" fontId="3" fillId="11" borderId="1" xfId="5" applyNumberFormat="1" applyFont="1" applyFill="1" applyBorder="1" applyProtection="1">
      <protection locked="0"/>
    </xf>
    <xf numFmtId="49" fontId="3" fillId="11" borderId="1" xfId="5" applyNumberFormat="1" applyFont="1" applyFill="1" applyBorder="1" applyAlignment="1" applyProtection="1">
      <alignment horizontal="left"/>
      <protection locked="0"/>
    </xf>
    <xf numFmtId="49" fontId="11" fillId="19" borderId="18" xfId="5" applyNumberFormat="1" applyFont="1" applyFill="1" applyBorder="1" applyAlignment="1" applyProtection="1">
      <alignment horizontal="center" vertical="center"/>
      <protection locked="0"/>
    </xf>
    <xf numFmtId="49" fontId="11" fillId="19" borderId="0" xfId="5" applyNumberFormat="1" applyFont="1" applyFill="1" applyBorder="1" applyAlignment="1" applyProtection="1">
      <alignment horizontal="center" vertical="center"/>
      <protection locked="0"/>
    </xf>
    <xf numFmtId="0" fontId="31" fillId="6" borderId="0" xfId="0" applyFont="1" applyFill="1" applyBorder="1" applyAlignment="1">
      <alignment horizontal="right" vertical="center"/>
    </xf>
    <xf numFmtId="0" fontId="31" fillId="6" borderId="16" xfId="0" applyFont="1" applyFill="1" applyBorder="1" applyAlignment="1">
      <alignment horizontal="right" vertical="center"/>
    </xf>
    <xf numFmtId="0" fontId="16" fillId="9" borderId="37" xfId="5" applyFont="1" applyFill="1" applyBorder="1" applyAlignment="1" applyProtection="1">
      <alignment horizontal="left"/>
      <protection locked="0"/>
    </xf>
    <xf numFmtId="0" fontId="16" fillId="9" borderId="12" xfId="5" applyFont="1" applyFill="1" applyBorder="1" applyAlignment="1" applyProtection="1">
      <alignment horizontal="left"/>
      <protection locked="0"/>
    </xf>
    <xf numFmtId="0" fontId="16" fillId="9" borderId="38" xfId="5" applyFont="1" applyFill="1" applyBorder="1" applyAlignment="1" applyProtection="1">
      <alignment horizontal="left"/>
      <protection locked="0"/>
    </xf>
    <xf numFmtId="49" fontId="3" fillId="9" borderId="4" xfId="5" applyNumberFormat="1" applyFont="1" applyFill="1" applyBorder="1" applyAlignment="1" applyProtection="1">
      <alignment horizontal="left" vertical="center"/>
      <protection locked="0"/>
    </xf>
    <xf numFmtId="49" fontId="3" fillId="9" borderId="5" xfId="5" applyNumberFormat="1" applyFont="1" applyFill="1" applyBorder="1" applyAlignment="1" applyProtection="1">
      <alignment horizontal="left" vertical="center"/>
      <protection locked="0"/>
    </xf>
    <xf numFmtId="49" fontId="3" fillId="9" borderId="6" xfId="5" applyNumberFormat="1" applyFont="1" applyFill="1" applyBorder="1" applyAlignment="1" applyProtection="1">
      <alignment horizontal="left" vertical="center"/>
      <protection locked="0"/>
    </xf>
    <xf numFmtId="0" fontId="20" fillId="8" borderId="5" xfId="5" applyFont="1" applyFill="1" applyBorder="1" applyAlignment="1" applyProtection="1">
      <alignment horizontal="center" vertical="center"/>
    </xf>
    <xf numFmtId="49" fontId="16" fillId="9" borderId="4" xfId="5" applyNumberFormat="1" applyFont="1" applyFill="1" applyBorder="1" applyAlignment="1" applyProtection="1">
      <alignment horizontal="left"/>
      <protection locked="0"/>
    </xf>
    <xf numFmtId="49" fontId="16" fillId="9" borderId="5" xfId="5" applyNumberFormat="1" applyFont="1" applyFill="1" applyBorder="1" applyAlignment="1" applyProtection="1">
      <alignment horizontal="left"/>
      <protection locked="0"/>
    </xf>
    <xf numFmtId="49" fontId="16" fillId="9" borderId="6" xfId="5" applyNumberFormat="1" applyFont="1" applyFill="1" applyBorder="1" applyAlignment="1" applyProtection="1">
      <alignment horizontal="left"/>
      <protection locked="0"/>
    </xf>
    <xf numFmtId="0" fontId="50" fillId="21" borderId="37" xfId="5" applyFont="1" applyFill="1" applyBorder="1" applyAlignment="1" applyProtection="1">
      <alignment horizontal="left" vertical="top" wrapText="1" indent="1"/>
    </xf>
    <xf numFmtId="0" fontId="51" fillId="21" borderId="12" xfId="5" applyFont="1" applyFill="1" applyBorder="1" applyAlignment="1" applyProtection="1">
      <alignment horizontal="left" vertical="top" indent="1"/>
    </xf>
    <xf numFmtId="0" fontId="51" fillId="21" borderId="38" xfId="5" applyFont="1" applyFill="1" applyBorder="1" applyAlignment="1" applyProtection="1">
      <alignment horizontal="left" vertical="top" indent="1"/>
    </xf>
    <xf numFmtId="0" fontId="51" fillId="21" borderId="14" xfId="5" applyFont="1" applyFill="1" applyBorder="1" applyAlignment="1" applyProtection="1">
      <alignment horizontal="left" vertical="top" indent="1"/>
    </xf>
    <xf numFmtId="0" fontId="51" fillId="21" borderId="13" xfId="5" applyFont="1" applyFill="1" applyBorder="1" applyAlignment="1" applyProtection="1">
      <alignment horizontal="left" vertical="top" indent="1"/>
    </xf>
    <xf numFmtId="0" fontId="51" fillId="21" borderId="15" xfId="5" applyFont="1" applyFill="1" applyBorder="1" applyAlignment="1" applyProtection="1">
      <alignment horizontal="left" vertical="top" indent="1"/>
    </xf>
    <xf numFmtId="49" fontId="55" fillId="23" borderId="34" xfId="5" applyNumberFormat="1" applyFont="1" applyFill="1" applyBorder="1" applyAlignment="1" applyProtection="1">
      <alignment vertical="center"/>
      <protection locked="0"/>
    </xf>
    <xf numFmtId="49" fontId="55" fillId="23" borderId="35" xfId="5" applyNumberFormat="1" applyFont="1" applyFill="1" applyBorder="1" applyAlignment="1" applyProtection="1">
      <alignment vertical="center"/>
      <protection locked="0"/>
    </xf>
    <xf numFmtId="49" fontId="55" fillId="23" borderId="36" xfId="5" applyNumberFormat="1" applyFont="1" applyFill="1" applyBorder="1" applyAlignment="1" applyProtection="1">
      <alignment vertical="center"/>
      <protection locked="0"/>
    </xf>
    <xf numFmtId="0" fontId="5" fillId="0" borderId="18" xfId="5" applyFont="1" applyBorder="1" applyAlignment="1" applyProtection="1">
      <alignment horizontal="center"/>
    </xf>
    <xf numFmtId="0" fontId="5" fillId="0" borderId="0" xfId="5" applyFont="1" applyBorder="1" applyAlignment="1" applyProtection="1">
      <alignment horizontal="center"/>
    </xf>
    <xf numFmtId="0" fontId="5" fillId="0" borderId="16" xfId="5" applyFont="1" applyBorder="1" applyAlignment="1" applyProtection="1">
      <alignment horizontal="center"/>
    </xf>
  </cellXfs>
  <cellStyles count="47">
    <cellStyle name="amount" xfId="12" xr:uid="{00000000-0005-0000-0000-000000000000}"/>
    <cellStyle name="Blank" xfId="13" xr:uid="{00000000-0005-0000-0000-000001000000}"/>
    <cellStyle name="Body text" xfId="14" xr:uid="{00000000-0005-0000-0000-000002000000}"/>
    <cellStyle name="Comma 2" xfId="7" xr:uid="{00000000-0005-0000-0000-000003000000}"/>
    <cellStyle name="Comma0" xfId="15" xr:uid="{00000000-0005-0000-0000-000004000000}"/>
    <cellStyle name="Currency 2" xfId="6" xr:uid="{00000000-0005-0000-0000-000005000000}"/>
    <cellStyle name="Currency 3" xfId="16" xr:uid="{00000000-0005-0000-0000-000006000000}"/>
    <cellStyle name="Currency0" xfId="17" xr:uid="{00000000-0005-0000-0000-000007000000}"/>
    <cellStyle name="DarkBlueOutline" xfId="18" xr:uid="{00000000-0005-0000-0000-000008000000}"/>
    <cellStyle name="DarkBlueOutlineYellow" xfId="19" xr:uid="{00000000-0005-0000-0000-000009000000}"/>
    <cellStyle name="Date" xfId="20" xr:uid="{00000000-0005-0000-0000-00000A000000}"/>
    <cellStyle name="Dezimal [0]_Compiling Utility Macros" xfId="21" xr:uid="{00000000-0005-0000-0000-00000B000000}"/>
    <cellStyle name="Dezimal_Compiling Utility Macros" xfId="22" xr:uid="{00000000-0005-0000-0000-00000C000000}"/>
    <cellStyle name="Fixed" xfId="23" xr:uid="{00000000-0005-0000-0000-00000D000000}"/>
    <cellStyle name="GRAY" xfId="24" xr:uid="{00000000-0005-0000-0000-00000E000000}"/>
    <cellStyle name="Gross Margin" xfId="25" xr:uid="{00000000-0005-0000-0000-00000F000000}"/>
    <cellStyle name="header" xfId="26" xr:uid="{00000000-0005-0000-0000-000010000000}"/>
    <cellStyle name="Header Total" xfId="27" xr:uid="{00000000-0005-0000-0000-000011000000}"/>
    <cellStyle name="Header1" xfId="28" xr:uid="{00000000-0005-0000-0000-000012000000}"/>
    <cellStyle name="Header2" xfId="29" xr:uid="{00000000-0005-0000-0000-000013000000}"/>
    <cellStyle name="Header3" xfId="30" xr:uid="{00000000-0005-0000-0000-000014000000}"/>
    <cellStyle name="Hyperlink" xfId="4" builtinId="8"/>
    <cellStyle name="Level 2 Total" xfId="31" xr:uid="{00000000-0005-0000-0000-000016000000}"/>
    <cellStyle name="Major Total" xfId="32" xr:uid="{00000000-0005-0000-0000-000017000000}"/>
    <cellStyle name="NonPrint_TemTitle" xfId="33" xr:uid="{00000000-0005-0000-0000-000018000000}"/>
    <cellStyle name="Normal" xfId="0" builtinId="0"/>
    <cellStyle name="Normal 2" xfId="1" xr:uid="{00000000-0005-0000-0000-00001A000000}"/>
    <cellStyle name="Normal 2 2" xfId="5" xr:uid="{00000000-0005-0000-0000-00001B000000}"/>
    <cellStyle name="Normal 3" xfId="2" xr:uid="{00000000-0005-0000-0000-00001C000000}"/>
    <cellStyle name="Normal 3_PNP2011" xfId="3" xr:uid="{00000000-0005-0000-0000-00001D000000}"/>
    <cellStyle name="Normal 4" xfId="8" xr:uid="{00000000-0005-0000-0000-00001E000000}"/>
    <cellStyle name="Normal 5" xfId="9" xr:uid="{00000000-0005-0000-0000-00001F000000}"/>
    <cellStyle name="Normal 6" xfId="10" xr:uid="{00000000-0005-0000-0000-000020000000}"/>
    <cellStyle name="Normal 7" xfId="11" xr:uid="{00000000-0005-0000-0000-000021000000}"/>
    <cellStyle name="Normal 8" xfId="44" xr:uid="{00000000-0005-0000-0000-000022000000}"/>
    <cellStyle name="Normal 9" xfId="45" xr:uid="{00000000-0005-0000-0000-000023000000}"/>
    <cellStyle name="Normal_SETUP" xfId="46" xr:uid="{BA12DCA5-165C-4BD3-9EA0-D54B549DED43}"/>
    <cellStyle name="NormalRed" xfId="34" xr:uid="{00000000-0005-0000-0000-000024000000}"/>
    <cellStyle name="Percent.0" xfId="35" xr:uid="{00000000-0005-0000-0000-000025000000}"/>
    <cellStyle name="Percent.00" xfId="36" xr:uid="{00000000-0005-0000-0000-000026000000}"/>
    <cellStyle name="RED POSTED" xfId="37" xr:uid="{00000000-0005-0000-0000-000027000000}"/>
    <cellStyle name="Standard_Anpassen der Amortisation" xfId="38" xr:uid="{00000000-0005-0000-0000-000028000000}"/>
    <cellStyle name="Text_simple" xfId="39" xr:uid="{00000000-0005-0000-0000-000029000000}"/>
    <cellStyle name="TmsRmn10BlueItalic" xfId="40" xr:uid="{00000000-0005-0000-0000-00002A000000}"/>
    <cellStyle name="TmsRmn10Bold" xfId="41" xr:uid="{00000000-0005-0000-0000-00002B000000}"/>
    <cellStyle name="Währung [0]_Compiling Utility Macros" xfId="42" xr:uid="{00000000-0005-0000-0000-00002C000000}"/>
    <cellStyle name="Währung_Compiling Utility Macros" xfId="43" xr:uid="{00000000-0005-0000-0000-00002D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0080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8" cy="71438"/>
    <xdr:sp macro="" textlink="">
      <xdr:nvSpPr>
        <xdr:cNvPr id="2" name="HideTemplatePointe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7638" cy="7143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kydrive3m-my.sharepoint.com/Lourens/Documents/All_Projects/Acelity/2016Redesign/pnp_AssessManual_Ver8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wittsto\AppData\Local\Microsoft\Windows\Temporary%20Internet%20Files\Content.Outlook\KEKN7FNR\pnp_AssessManual_Ver3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VisitsInvoice"/>
      <sheetName val="SETUP"/>
      <sheetName val="Regions"/>
      <sheetName val="Stocklist"/>
      <sheetName val="WndTypes"/>
      <sheetName val="MedAids"/>
    </sheetNames>
    <sheetDataSet>
      <sheetData sheetId="0"/>
      <sheetData sheetId="1">
        <row r="3">
          <cell r="D3"/>
        </row>
        <row r="5">
          <cell r="D5"/>
          <cell r="N5"/>
        </row>
        <row r="7">
          <cell r="D7"/>
          <cell r="F7"/>
          <cell r="H7"/>
          <cell r="N7"/>
        </row>
        <row r="9">
          <cell r="D9"/>
        </row>
        <row r="11">
          <cell r="D11"/>
          <cell r="O11"/>
        </row>
        <row r="12">
          <cell r="D12"/>
          <cell r="O12"/>
        </row>
        <row r="13">
          <cell r="D13"/>
          <cell r="O13"/>
        </row>
        <row r="14">
          <cell r="D14"/>
        </row>
        <row r="15">
          <cell r="D15"/>
          <cell r="O15"/>
        </row>
        <row r="17">
          <cell r="D17"/>
          <cell r="H17"/>
        </row>
        <row r="19">
          <cell r="D19"/>
          <cell r="H19" t="str">
            <v/>
          </cell>
        </row>
        <row r="21">
          <cell r="D21"/>
          <cell r="H21" t="str">
            <v/>
          </cell>
        </row>
        <row r="23">
          <cell r="D23"/>
          <cell r="M23" t="e">
            <v>#N/A</v>
          </cell>
        </row>
        <row r="25">
          <cell r="D25"/>
        </row>
        <row r="27">
          <cell r="D27"/>
        </row>
        <row r="29">
          <cell r="D29" t="str">
            <v/>
          </cell>
        </row>
        <row r="31">
          <cell r="D31"/>
          <cell r="N31"/>
        </row>
        <row r="33">
          <cell r="D33"/>
        </row>
        <row r="37">
          <cell r="D37"/>
          <cell r="R37"/>
        </row>
        <row r="39">
          <cell r="D39"/>
        </row>
        <row r="41">
          <cell r="D41"/>
          <cell r="R41"/>
        </row>
        <row r="47">
          <cell r="D47"/>
        </row>
        <row r="52">
          <cell r="D52"/>
        </row>
        <row r="61">
          <cell r="D61"/>
        </row>
        <row r="64">
          <cell r="D64" t="str">
            <v>As prescribed</v>
          </cell>
        </row>
        <row r="84">
          <cell r="J84"/>
        </row>
        <row r="86">
          <cell r="D86"/>
        </row>
        <row r="88">
          <cell r="D88"/>
        </row>
        <row r="90">
          <cell r="D90"/>
        </row>
        <row r="92">
          <cell r="D92"/>
        </row>
        <row r="99">
          <cell r="D99"/>
          <cell r="K99"/>
          <cell r="R99"/>
        </row>
        <row r="103">
          <cell r="D103"/>
          <cell r="K103"/>
          <cell r="R103"/>
        </row>
        <row r="105">
          <cell r="D105"/>
          <cell r="K105"/>
          <cell r="R10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K111"/>
          <cell r="R111"/>
        </row>
        <row r="113">
          <cell r="D113"/>
          <cell r="K113"/>
          <cell r="R113"/>
        </row>
        <row r="119">
          <cell r="D119"/>
          <cell r="K119"/>
          <cell r="R119"/>
        </row>
        <row r="121">
          <cell r="D121"/>
          <cell r="K121"/>
          <cell r="R121"/>
        </row>
        <row r="123">
          <cell r="D123"/>
          <cell r="F123"/>
          <cell r="H123"/>
          <cell r="K123"/>
          <cell r="M123"/>
          <cell r="O123"/>
          <cell r="R123"/>
          <cell r="T123"/>
          <cell r="V123"/>
        </row>
        <row r="125">
          <cell r="D125"/>
          <cell r="K125"/>
          <cell r="R125"/>
        </row>
        <row r="127">
          <cell r="D127"/>
          <cell r="K127"/>
          <cell r="R127"/>
        </row>
        <row r="129">
          <cell r="D129"/>
          <cell r="K129"/>
          <cell r="R129"/>
        </row>
        <row r="138">
          <cell r="D138"/>
          <cell r="K138"/>
          <cell r="R138"/>
        </row>
        <row r="144">
          <cell r="D144"/>
          <cell r="K144"/>
          <cell r="R144"/>
        </row>
        <row r="148">
          <cell r="D148"/>
          <cell r="K148"/>
          <cell r="R148"/>
        </row>
        <row r="150">
          <cell r="D150"/>
          <cell r="K150"/>
          <cell r="R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58">
          <cell r="D158"/>
          <cell r="K158"/>
          <cell r="R158"/>
        </row>
        <row r="164">
          <cell r="D164"/>
          <cell r="K164"/>
          <cell r="R164"/>
        </row>
        <row r="166">
          <cell r="D166"/>
          <cell r="K166"/>
          <cell r="R166"/>
        </row>
        <row r="168">
          <cell r="D168"/>
          <cell r="F168"/>
          <cell r="H168"/>
          <cell r="K168"/>
          <cell r="M168"/>
          <cell r="O168"/>
          <cell r="R168"/>
          <cell r="T168"/>
          <cell r="V168"/>
        </row>
        <row r="170">
          <cell r="D170"/>
          <cell r="K170"/>
          <cell r="R170"/>
        </row>
        <row r="172">
          <cell r="D172"/>
          <cell r="K172"/>
          <cell r="R172"/>
        </row>
        <row r="174">
          <cell r="D174"/>
          <cell r="K174"/>
          <cell r="R174"/>
        </row>
        <row r="183">
          <cell r="D183"/>
          <cell r="K183"/>
          <cell r="R183"/>
        </row>
        <row r="189">
          <cell r="D189"/>
          <cell r="K189"/>
          <cell r="R189"/>
        </row>
        <row r="193">
          <cell r="D193"/>
          <cell r="K193"/>
          <cell r="R193"/>
        </row>
        <row r="195">
          <cell r="D195"/>
          <cell r="K195"/>
          <cell r="R195"/>
        </row>
        <row r="197">
          <cell r="D197"/>
          <cell r="K197"/>
          <cell r="R197"/>
        </row>
        <row r="199">
          <cell r="D199"/>
          <cell r="K199"/>
          <cell r="R199"/>
        </row>
        <row r="201">
          <cell r="D201"/>
          <cell r="K201"/>
          <cell r="R201"/>
        </row>
        <row r="203">
          <cell r="D203"/>
          <cell r="K203"/>
          <cell r="R203"/>
        </row>
        <row r="209">
          <cell r="D209"/>
          <cell r="K209"/>
          <cell r="R209"/>
        </row>
        <row r="211">
          <cell r="D211"/>
          <cell r="K211"/>
          <cell r="R211"/>
        </row>
        <row r="213">
          <cell r="D213"/>
          <cell r="F213"/>
          <cell r="H213"/>
          <cell r="K213"/>
          <cell r="M213"/>
          <cell r="O213"/>
          <cell r="R213"/>
          <cell r="T213"/>
          <cell r="V213"/>
        </row>
        <row r="215">
          <cell r="D215"/>
          <cell r="K215"/>
          <cell r="R215"/>
        </row>
        <row r="217">
          <cell r="D217"/>
          <cell r="K217"/>
          <cell r="R217"/>
        </row>
        <row r="219">
          <cell r="D219"/>
          <cell r="K219"/>
          <cell r="R219"/>
        </row>
        <row r="228">
          <cell r="D228"/>
          <cell r="K228"/>
          <cell r="R228"/>
        </row>
      </sheetData>
      <sheetData sheetId="2">
        <row r="8">
          <cell r="D8" t="str">
            <v/>
          </cell>
        </row>
        <row r="11">
          <cell r="D11"/>
        </row>
        <row r="15">
          <cell r="D15"/>
          <cell r="K15" t="str">
            <v/>
          </cell>
        </row>
        <row r="17">
          <cell r="D17"/>
          <cell r="V17"/>
        </row>
        <row r="22">
          <cell r="D22"/>
        </row>
        <row r="24">
          <cell r="D24"/>
        </row>
        <row r="26">
          <cell r="D26"/>
        </row>
        <row r="28">
          <cell r="D28"/>
        </row>
        <row r="30">
          <cell r="D30"/>
        </row>
        <row r="33">
          <cell r="D33"/>
        </row>
        <row r="37">
          <cell r="D37"/>
        </row>
        <row r="42">
          <cell r="D42"/>
        </row>
        <row r="44">
          <cell r="D44"/>
        </row>
        <row r="46">
          <cell r="D46"/>
        </row>
        <row r="48">
          <cell r="D48"/>
        </row>
        <row r="56">
          <cell r="D56"/>
          <cell r="K56"/>
          <cell r="R56"/>
        </row>
        <row r="68">
          <cell r="D68"/>
          <cell r="K68"/>
          <cell r="R68"/>
        </row>
        <row r="70">
          <cell r="D70"/>
          <cell r="K70"/>
          <cell r="R70"/>
        </row>
        <row r="72">
          <cell r="D72"/>
          <cell r="F72"/>
          <cell r="H72"/>
          <cell r="K72"/>
          <cell r="M72"/>
          <cell r="O72"/>
          <cell r="R72"/>
          <cell r="T72"/>
          <cell r="V72"/>
        </row>
        <row r="74">
          <cell r="D74"/>
          <cell r="K74"/>
          <cell r="R74"/>
        </row>
        <row r="76">
          <cell r="D76"/>
          <cell r="K76"/>
          <cell r="R76"/>
        </row>
        <row r="78">
          <cell r="D78"/>
          <cell r="K78"/>
          <cell r="R78"/>
        </row>
        <row r="88">
          <cell r="D88"/>
          <cell r="K88"/>
          <cell r="R88"/>
        </row>
        <row r="95">
          <cell r="D95"/>
          <cell r="K95"/>
          <cell r="R9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F111"/>
          <cell r="H111"/>
          <cell r="K111"/>
          <cell r="M111"/>
          <cell r="O111"/>
          <cell r="R111"/>
          <cell r="T111"/>
          <cell r="V111"/>
        </row>
        <row r="113">
          <cell r="D113"/>
          <cell r="K113"/>
          <cell r="R113"/>
        </row>
        <row r="115">
          <cell r="D115"/>
          <cell r="K115"/>
          <cell r="R115"/>
        </row>
        <row r="117">
          <cell r="D117"/>
          <cell r="K117"/>
          <cell r="R117"/>
        </row>
        <row r="127">
          <cell r="D127"/>
          <cell r="K127"/>
          <cell r="R127"/>
        </row>
        <row r="134">
          <cell r="D134"/>
          <cell r="K134"/>
          <cell r="R134"/>
        </row>
        <row r="146">
          <cell r="D146"/>
          <cell r="K146"/>
          <cell r="R146"/>
        </row>
        <row r="148">
          <cell r="D148"/>
          <cell r="K148"/>
          <cell r="R148"/>
        </row>
        <row r="150">
          <cell r="D150"/>
          <cell r="F150"/>
          <cell r="H150"/>
          <cell r="K150"/>
          <cell r="M150"/>
          <cell r="O150"/>
          <cell r="R150"/>
          <cell r="T150"/>
          <cell r="V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66">
          <cell r="D166"/>
          <cell r="K166"/>
          <cell r="R166"/>
        </row>
      </sheetData>
      <sheetData sheetId="3">
        <row r="9">
          <cell r="D9" t="str">
            <v/>
          </cell>
          <cell r="O9" t="str">
            <v/>
          </cell>
        </row>
        <row r="11">
          <cell r="D11" t="str">
            <v/>
          </cell>
          <cell r="R11" t="str">
            <v/>
          </cell>
        </row>
        <row r="16">
          <cell r="D16"/>
          <cell r="M16"/>
        </row>
        <row r="17">
          <cell r="M17"/>
        </row>
        <row r="18">
          <cell r="D18"/>
          <cell r="M18"/>
        </row>
        <row r="19">
          <cell r="M19"/>
        </row>
        <row r="20">
          <cell r="D20" t="str">
            <v/>
          </cell>
        </row>
      </sheetData>
      <sheetData sheetId="4">
        <row r="3">
          <cell r="B3" t="str">
            <v/>
          </cell>
        </row>
        <row r="13">
          <cell r="I13"/>
        </row>
        <row r="14">
          <cell r="I14"/>
        </row>
        <row r="35">
          <cell r="I35">
            <v>0</v>
          </cell>
        </row>
      </sheetData>
      <sheetData sheetId="5">
        <row r="2">
          <cell r="E2" t="str">
            <v>ADVANCED KNYSNA SURGICAL CENTRE</v>
          </cell>
          <cell r="J2" t="str">
            <v>Abdomen</v>
          </cell>
          <cell r="L2" t="str">
            <v>No</v>
          </cell>
          <cell r="M2" t="str">
            <v>Viable</v>
          </cell>
          <cell r="U2" t="str">
            <v>Less than 100</v>
          </cell>
          <cell r="W2" t="str">
            <v>Alternate Provider Approved</v>
          </cell>
          <cell r="AC2" t="str">
            <v>Assessment</v>
          </cell>
          <cell r="AG2">
            <v>1915</v>
          </cell>
          <cell r="AH2" t="str">
            <v>01</v>
          </cell>
          <cell r="AI2" t="str">
            <v>01</v>
          </cell>
        </row>
        <row r="3">
          <cell r="E3" t="str">
            <v>AKASIA KLINIEK</v>
          </cell>
          <cell r="J3" t="str">
            <v>Ankle, left</v>
          </cell>
          <cell r="L3" t="str">
            <v>Yes</v>
          </cell>
          <cell r="M3" t="str">
            <v>Rolled</v>
          </cell>
          <cell r="U3" t="str">
            <v>101 - 300</v>
          </cell>
          <cell r="W3" t="str">
            <v>Clinical Information Insufficient</v>
          </cell>
          <cell r="AC3" t="str">
            <v>Call-Out</v>
          </cell>
          <cell r="AG3">
            <v>1916</v>
          </cell>
          <cell r="AH3" t="str">
            <v>02</v>
          </cell>
          <cell r="AI3" t="str">
            <v>02</v>
          </cell>
        </row>
        <row r="4">
          <cell r="E4" t="str">
            <v>ALBERLITO HOSPITAL</v>
          </cell>
          <cell r="J4" t="str">
            <v>Ankle, right</v>
          </cell>
          <cell r="M4" t="str">
            <v>Fibrotic</v>
          </cell>
          <cell r="U4" t="str">
            <v>301 - 500</v>
          </cell>
          <cell r="W4" t="str">
            <v>Contraindication For Vac Therapy</v>
          </cell>
          <cell r="AC4" t="str">
            <v>Dressing Change</v>
          </cell>
          <cell r="AG4">
            <v>1917</v>
          </cell>
          <cell r="AH4" t="str">
            <v>03</v>
          </cell>
          <cell r="AI4" t="str">
            <v>03</v>
          </cell>
        </row>
        <row r="5">
          <cell r="E5" t="str">
            <v>ANNCRON CLINIC</v>
          </cell>
          <cell r="J5" t="str">
            <v>Arm, lower left</v>
          </cell>
          <cell r="M5" t="str">
            <v>Closed</v>
          </cell>
          <cell r="U5" t="str">
            <v>501 - 1000</v>
          </cell>
          <cell r="W5" t="str">
            <v>Does Not Meet Clinical Criteria</v>
          </cell>
          <cell r="AC5" t="str">
            <v>Dressing Change Nanova</v>
          </cell>
          <cell r="AG5">
            <v>1918</v>
          </cell>
          <cell r="AH5" t="str">
            <v>04</v>
          </cell>
          <cell r="AI5" t="str">
            <v>04</v>
          </cell>
        </row>
        <row r="6">
          <cell r="E6" t="str">
            <v>ARWYP MEDICAL CENTRE</v>
          </cell>
          <cell r="J6" t="str">
            <v>Arm, upper left</v>
          </cell>
          <cell r="U6" t="str">
            <v>More than 1000</v>
          </cell>
          <cell r="W6" t="str">
            <v>Has Co-Morbidities / Non-Compliant</v>
          </cell>
          <cell r="AC6" t="str">
            <v>Dressing Change Theatre</v>
          </cell>
          <cell r="AG6">
            <v>1919</v>
          </cell>
          <cell r="AH6" t="str">
            <v>05</v>
          </cell>
          <cell r="AI6" t="str">
            <v>05</v>
          </cell>
        </row>
        <row r="7">
          <cell r="E7" t="str">
            <v>ASCOT PARK HOSPITAL</v>
          </cell>
          <cell r="J7" t="str">
            <v>Arm, upper right</v>
          </cell>
          <cell r="W7" t="str">
            <v>Implemented Without Authorisation</v>
          </cell>
          <cell r="AC7" t="str">
            <v>PREVENA</v>
          </cell>
          <cell r="AG7">
            <v>1920</v>
          </cell>
          <cell r="AH7" t="str">
            <v>06</v>
          </cell>
          <cell r="AI7" t="str">
            <v>06</v>
          </cell>
        </row>
        <row r="8">
          <cell r="E8" t="str">
            <v>AURORA HOSPITAL</v>
          </cell>
          <cell r="J8" t="str">
            <v>Arm,lower right</v>
          </cell>
          <cell r="W8" t="str">
            <v>KCI Not Preferred Provider</v>
          </cell>
          <cell r="AC8" t="str">
            <v>Discontinuation</v>
          </cell>
          <cell r="AG8">
            <v>1921</v>
          </cell>
          <cell r="AH8" t="str">
            <v>07</v>
          </cell>
          <cell r="AI8" t="str">
            <v>07</v>
          </cell>
        </row>
        <row r="9">
          <cell r="E9" t="str">
            <v>BARBERTON MEDI-CLINIC</v>
          </cell>
          <cell r="J9" t="str">
            <v>Breast, left</v>
          </cell>
          <cell r="W9" t="str">
            <v>Limited Funding Option</v>
          </cell>
          <cell r="AG9">
            <v>1922</v>
          </cell>
          <cell r="AH9" t="str">
            <v>08</v>
          </cell>
          <cell r="AI9" t="str">
            <v>08</v>
          </cell>
        </row>
        <row r="10">
          <cell r="E10" t="str">
            <v>BAY HOSPITAL</v>
          </cell>
          <cell r="J10" t="str">
            <v>Breast, right</v>
          </cell>
          <cell r="W10" t="str">
            <v>Membership Suspended</v>
          </cell>
          <cell r="AG10">
            <v>1923</v>
          </cell>
          <cell r="AH10" t="str">
            <v>09</v>
          </cell>
          <cell r="AI10" t="str">
            <v>09</v>
          </cell>
        </row>
        <row r="11">
          <cell r="E11" t="str">
            <v>BAYVIEW PRIVATE HOSPITAL</v>
          </cell>
          <cell r="J11" t="str">
            <v>Buttock, left</v>
          </cell>
          <cell r="W11" t="str">
            <v>No Benefits For Vac Therapy</v>
          </cell>
          <cell r="AG11">
            <v>1924</v>
          </cell>
          <cell r="AH11">
            <v>10</v>
          </cell>
          <cell r="AI11">
            <v>10</v>
          </cell>
        </row>
        <row r="12">
          <cell r="E12" t="str">
            <v>BEACON BAY LIFE HOSPITAL</v>
          </cell>
          <cell r="J12" t="str">
            <v>Buttock, right</v>
          </cell>
          <cell r="W12" t="str">
            <v>Patient Deceased</v>
          </cell>
          <cell r="AG12">
            <v>1925</v>
          </cell>
          <cell r="AH12">
            <v>11</v>
          </cell>
          <cell r="AI12">
            <v>11</v>
          </cell>
        </row>
        <row r="13">
          <cell r="E13" t="str">
            <v>BEDFORD GARDENS PRIVATE HOSPITAL</v>
          </cell>
          <cell r="J13" t="str">
            <v>Chin</v>
          </cell>
          <cell r="W13" t="str">
            <v>Patient To Have Conventional Treatment</v>
          </cell>
          <cell r="AG13">
            <v>1926</v>
          </cell>
          <cell r="AH13">
            <v>12</v>
          </cell>
          <cell r="AI13">
            <v>12</v>
          </cell>
        </row>
        <row r="14">
          <cell r="E14" t="str">
            <v>BELLSTREET HOSPITAL</v>
          </cell>
          <cell r="J14" t="str">
            <v>Ear, left</v>
          </cell>
          <cell r="W14" t="str">
            <v>Pressure Ulcer Developed In Hospital</v>
          </cell>
          <cell r="AG14">
            <v>1927</v>
          </cell>
          <cell r="AI14">
            <v>13</v>
          </cell>
        </row>
        <row r="15">
          <cell r="E15" t="str">
            <v>BLAAWBERG NETCARE PRIVATE HOSPITAL</v>
          </cell>
          <cell r="J15" t="str">
            <v>Ear, right</v>
          </cell>
          <cell r="W15" t="str">
            <v>Other (Specify in next field)</v>
          </cell>
          <cell r="AG15">
            <v>1928</v>
          </cell>
          <cell r="AI15">
            <v>14</v>
          </cell>
        </row>
        <row r="16">
          <cell r="E16" t="str">
            <v>BLOEMFONTEIN MEDI-CLINIC</v>
          </cell>
          <cell r="J16" t="str">
            <v>Elbow, left</v>
          </cell>
          <cell r="AG16">
            <v>1929</v>
          </cell>
          <cell r="AI16">
            <v>15</v>
          </cell>
        </row>
        <row r="17">
          <cell r="E17" t="str">
            <v>BOTSHELONG HOSPITAL</v>
          </cell>
          <cell r="J17" t="str">
            <v>Elbow, right</v>
          </cell>
          <cell r="AG17">
            <v>1930</v>
          </cell>
          <cell r="AI17">
            <v>16</v>
          </cell>
        </row>
        <row r="18">
          <cell r="E18" t="str">
            <v>BOUGAINVILLE PRIVATE HOSPITAL</v>
          </cell>
          <cell r="J18" t="str">
            <v>Flank, left</v>
          </cell>
          <cell r="AG18">
            <v>1931</v>
          </cell>
          <cell r="AI18">
            <v>17</v>
          </cell>
        </row>
        <row r="19">
          <cell r="E19" t="str">
            <v>BRENTHURST CLINIC</v>
          </cell>
          <cell r="J19" t="str">
            <v>Flank, right</v>
          </cell>
          <cell r="AG19">
            <v>1932</v>
          </cell>
          <cell r="AI19">
            <v>18</v>
          </cell>
        </row>
        <row r="20">
          <cell r="E20" t="str">
            <v>BRITS MEDI-CLINIC</v>
          </cell>
          <cell r="J20" t="str">
            <v>Foot, heel left</v>
          </cell>
          <cell r="AG20">
            <v>1933</v>
          </cell>
          <cell r="AI20">
            <v>19</v>
          </cell>
        </row>
        <row r="21">
          <cell r="E21" t="str">
            <v>BRONKHORSTSPRUIT PRIVATE HOSPITAL</v>
          </cell>
          <cell r="J21" t="str">
            <v>Foot, heel right</v>
          </cell>
          <cell r="AG21">
            <v>1934</v>
          </cell>
          <cell r="AI21">
            <v>20</v>
          </cell>
        </row>
        <row r="22">
          <cell r="E22" t="str">
            <v>BUSAMED LOWVELD HOSPITAL</v>
          </cell>
          <cell r="J22" t="str">
            <v>Foot, left</v>
          </cell>
          <cell r="AG22">
            <v>1935</v>
          </cell>
          <cell r="AI22">
            <v>21</v>
          </cell>
        </row>
        <row r="23">
          <cell r="E23" t="str">
            <v>BUSAMED MODDERFONTEIN PRIVATE HOSPITAL</v>
          </cell>
          <cell r="J23" t="str">
            <v>Foot, right</v>
          </cell>
          <cell r="AG23">
            <v>1936</v>
          </cell>
          <cell r="AI23">
            <v>22</v>
          </cell>
        </row>
        <row r="24">
          <cell r="E24" t="str">
            <v>CAIRNHALL HOSPITAL</v>
          </cell>
          <cell r="J24" t="str">
            <v>Foot, toes left</v>
          </cell>
          <cell r="AG24">
            <v>1937</v>
          </cell>
          <cell r="AI24">
            <v>23</v>
          </cell>
        </row>
        <row r="25">
          <cell r="E25" t="str">
            <v>CANGO MEDI CENTRE</v>
          </cell>
          <cell r="J25" t="str">
            <v>Foot, toes right</v>
          </cell>
          <cell r="AG25">
            <v>1938</v>
          </cell>
          <cell r="AI25">
            <v>24</v>
          </cell>
        </row>
        <row r="26">
          <cell r="E26" t="str">
            <v>CAPE EYE HOSPITAL</v>
          </cell>
          <cell r="J26" t="str">
            <v>Groin, left</v>
          </cell>
          <cell r="AG26">
            <v>1939</v>
          </cell>
          <cell r="AI26">
            <v>25</v>
          </cell>
        </row>
        <row r="27">
          <cell r="E27" t="str">
            <v>CAPE GATE MEDICLINIC</v>
          </cell>
          <cell r="J27" t="str">
            <v>Groin, right</v>
          </cell>
          <cell r="AG27">
            <v>1940</v>
          </cell>
          <cell r="AI27">
            <v>26</v>
          </cell>
        </row>
        <row r="28">
          <cell r="E28" t="str">
            <v>CAPE TOWN MEDI-CLINIC</v>
          </cell>
          <cell r="J28" t="str">
            <v>Hand, digits left</v>
          </cell>
          <cell r="AG28">
            <v>1941</v>
          </cell>
          <cell r="AI28">
            <v>27</v>
          </cell>
        </row>
        <row r="29">
          <cell r="E29" t="str">
            <v>CAPITAL HOSPITAL</v>
          </cell>
          <cell r="J29" t="str">
            <v>Hand, digits right</v>
          </cell>
          <cell r="AG29">
            <v>1942</v>
          </cell>
          <cell r="AI29">
            <v>28</v>
          </cell>
        </row>
        <row r="30">
          <cell r="E30" t="str">
            <v>CAREWELL SUB ACUTE HOSPITAL</v>
          </cell>
          <cell r="J30" t="str">
            <v>Hand, left</v>
          </cell>
          <cell r="AG30">
            <v>1943</v>
          </cell>
          <cell r="AI30">
            <v>29</v>
          </cell>
        </row>
        <row r="31">
          <cell r="E31" t="str">
            <v>CARSTENHOF CLINIC</v>
          </cell>
          <cell r="J31" t="str">
            <v>Hand, right</v>
          </cell>
          <cell r="AG31">
            <v>1944</v>
          </cell>
          <cell r="AI31">
            <v>30</v>
          </cell>
        </row>
        <row r="32">
          <cell r="E32" t="str">
            <v>CERES HOSPITAL</v>
          </cell>
          <cell r="J32" t="str">
            <v>Hip, left</v>
          </cell>
          <cell r="AG32">
            <v>1945</v>
          </cell>
          <cell r="AI32">
            <v>31</v>
          </cell>
        </row>
        <row r="33">
          <cell r="E33" t="str">
            <v>CHATSMED GARDEN HOSPITAL</v>
          </cell>
          <cell r="J33" t="str">
            <v>Hip, right</v>
          </cell>
          <cell r="AG33">
            <v>1946</v>
          </cell>
        </row>
        <row r="34">
          <cell r="E34" t="str">
            <v>CHRIS BARNARD MEMORIAL HOSPITAL</v>
          </cell>
          <cell r="J34" t="str">
            <v>Knee, left</v>
          </cell>
          <cell r="AG34">
            <v>1947</v>
          </cell>
        </row>
        <row r="35">
          <cell r="E35" t="str">
            <v>CITY HOSPITAL</v>
          </cell>
          <cell r="J35" t="str">
            <v>Knee, right</v>
          </cell>
          <cell r="AG35">
            <v>1948</v>
          </cell>
        </row>
        <row r="36">
          <cell r="E36" t="str">
            <v>CLAREMONT HOSPITAL</v>
          </cell>
          <cell r="J36" t="str">
            <v>Leg, lower left</v>
          </cell>
          <cell r="AG36">
            <v>1949</v>
          </cell>
        </row>
        <row r="37">
          <cell r="E37" t="str">
            <v>CLARO CLINIC</v>
          </cell>
          <cell r="J37" t="str">
            <v>Leg, lower right</v>
          </cell>
          <cell r="AG37">
            <v>1950</v>
          </cell>
        </row>
        <row r="38">
          <cell r="E38" t="str">
            <v>CLAYTON HOUSE</v>
          </cell>
          <cell r="J38" t="str">
            <v>Leg, upper left</v>
          </cell>
          <cell r="AG38">
            <v>1951</v>
          </cell>
        </row>
        <row r="39">
          <cell r="E39" t="str">
            <v>CLE DU CAP HEALTH CARE CENTRE</v>
          </cell>
          <cell r="J39" t="str">
            <v>Leg, upper right</v>
          </cell>
          <cell r="AG39">
            <v>1952</v>
          </cell>
        </row>
        <row r="40">
          <cell r="E40" t="str">
            <v>CLINTON CLINIC</v>
          </cell>
          <cell r="J40" t="str">
            <v>Neck</v>
          </cell>
          <cell r="AG40">
            <v>1953</v>
          </cell>
        </row>
        <row r="41">
          <cell r="E41" t="str">
            <v>CONSTANTIABERG MEDI-CLINIC</v>
          </cell>
          <cell r="J41" t="str">
            <v>Occipital</v>
          </cell>
          <cell r="AG41">
            <v>1954</v>
          </cell>
        </row>
        <row r="42">
          <cell r="E42" t="str">
            <v>CORMED CLINIC</v>
          </cell>
          <cell r="J42" t="str">
            <v>Ribs, left</v>
          </cell>
          <cell r="AG42">
            <v>1955</v>
          </cell>
        </row>
        <row r="43">
          <cell r="E43" t="str">
            <v>CORONA HOSPITAL</v>
          </cell>
          <cell r="J43" t="str">
            <v>Ribs, right</v>
          </cell>
          <cell r="AG43">
            <v>1956</v>
          </cell>
        </row>
        <row r="44">
          <cell r="E44" t="str">
            <v>COSMOS HOSPITAL</v>
          </cell>
          <cell r="J44" t="str">
            <v>Sacrum</v>
          </cell>
          <cell r="AG44">
            <v>1957</v>
          </cell>
        </row>
        <row r="45">
          <cell r="E45" t="str">
            <v>CROMPTON HOSPITAL</v>
          </cell>
          <cell r="J45" t="str">
            <v>Shoulder, left</v>
          </cell>
          <cell r="AG45">
            <v>1958</v>
          </cell>
        </row>
        <row r="46">
          <cell r="E46" t="str">
            <v>CUYLER HOSPITAL</v>
          </cell>
          <cell r="J46" t="str">
            <v>Shoulder, right</v>
          </cell>
          <cell r="AG46">
            <v>1959</v>
          </cell>
        </row>
        <row r="47">
          <cell r="E47" t="str">
            <v>DALVIEW CLINIC</v>
          </cell>
          <cell r="J47" t="str">
            <v>Spine, cervical</v>
          </cell>
          <cell r="AG47">
            <v>1960</v>
          </cell>
        </row>
        <row r="48">
          <cell r="E48" t="str">
            <v>DAYMED HOSPITAL</v>
          </cell>
          <cell r="J48" t="str">
            <v>Spine, lumbar</v>
          </cell>
          <cell r="AG48">
            <v>1961</v>
          </cell>
        </row>
        <row r="49">
          <cell r="E49" t="str">
            <v>DENMAR SPECIALIST PSYCHIATRIC HOSPITAL</v>
          </cell>
          <cell r="J49" t="str">
            <v>Spine, thoracic</v>
          </cell>
          <cell r="AG49">
            <v>1962</v>
          </cell>
        </row>
        <row r="50">
          <cell r="E50" t="str">
            <v>DONALD GORDON MEDICAL CENTRE (FORMERLY KENRIDGE HOSPITAL)</v>
          </cell>
          <cell r="J50" t="str">
            <v>Sternum</v>
          </cell>
          <cell r="AG50">
            <v>1963</v>
          </cell>
        </row>
        <row r="51">
          <cell r="E51" t="str">
            <v>DURBANVILLE MEDI-CLINIC</v>
          </cell>
          <cell r="J51" t="str">
            <v>Thigh, left</v>
          </cell>
          <cell r="AG51">
            <v>1964</v>
          </cell>
        </row>
        <row r="52">
          <cell r="E52" t="str">
            <v>DURDOC CLINIC</v>
          </cell>
          <cell r="J52" t="str">
            <v>Thigh, right</v>
          </cell>
          <cell r="AG52">
            <v>1965</v>
          </cell>
        </row>
        <row r="53">
          <cell r="E53" t="str">
            <v>EAST LONDON PRIVATE HOSPITAL</v>
          </cell>
          <cell r="J53" t="str">
            <v>Other</v>
          </cell>
          <cell r="AG53">
            <v>1966</v>
          </cell>
        </row>
        <row r="54">
          <cell r="E54" t="str">
            <v>EDEN GARDENS PRIVATE HOSPITAL</v>
          </cell>
          <cell r="J54" t="str">
            <v>VAC Challenge</v>
          </cell>
          <cell r="AG54">
            <v>1967</v>
          </cell>
        </row>
        <row r="55">
          <cell r="E55" t="str">
            <v>EMFULENI MEDICLINIC</v>
          </cell>
          <cell r="AG55">
            <v>1968</v>
          </cell>
        </row>
        <row r="56">
          <cell r="E56" t="str">
            <v>EMPANGENI GARDEN CLINIC</v>
          </cell>
          <cell r="AG56">
            <v>1969</v>
          </cell>
        </row>
        <row r="57">
          <cell r="E57" t="str">
            <v>ENTABENI HOSPITAL</v>
          </cell>
          <cell r="AG57">
            <v>1970</v>
          </cell>
        </row>
        <row r="58">
          <cell r="E58" t="str">
            <v>ERMELO MEDI-CLINIC</v>
          </cell>
          <cell r="AG58">
            <v>1971</v>
          </cell>
        </row>
        <row r="59">
          <cell r="E59" t="str">
            <v>ERNEST OPPENHEIMER PRIVATE HOSPITAL</v>
          </cell>
          <cell r="AG59">
            <v>1972</v>
          </cell>
        </row>
        <row r="60">
          <cell r="E60" t="str">
            <v>ETHEKWINI HOSPITAL</v>
          </cell>
          <cell r="AG60">
            <v>1973</v>
          </cell>
        </row>
        <row r="61">
          <cell r="E61" t="str">
            <v>EUGENE MARAIS HOSPITAL</v>
          </cell>
          <cell r="AG61">
            <v>1974</v>
          </cell>
        </row>
        <row r="62">
          <cell r="E62" t="str">
            <v>FAERIE GLEN HOSPITAL</v>
          </cell>
          <cell r="AG62">
            <v>1975</v>
          </cell>
        </row>
        <row r="63">
          <cell r="E63" t="str">
            <v>FEMINA WOMENS HOSPITAL</v>
          </cell>
          <cell r="AG63">
            <v>1976</v>
          </cell>
        </row>
        <row r="64">
          <cell r="E64" t="str">
            <v>FERNCREST HOSPITAL</v>
          </cell>
          <cell r="AG64">
            <v>1977</v>
          </cell>
        </row>
        <row r="65">
          <cell r="E65" t="str">
            <v>FLORA CLINIC</v>
          </cell>
          <cell r="AG65">
            <v>1978</v>
          </cell>
        </row>
        <row r="66">
          <cell r="E66" t="str">
            <v>FOURWAYS HOSPITAL</v>
          </cell>
          <cell r="AG66">
            <v>1979</v>
          </cell>
        </row>
        <row r="67">
          <cell r="E67" t="str">
            <v>GARDEN CITY CLINIC</v>
          </cell>
          <cell r="AG67">
            <v>1980</v>
          </cell>
        </row>
        <row r="68">
          <cell r="E68" t="str">
            <v>GARIEP MEDICLINIC</v>
          </cell>
          <cell r="AG68">
            <v>1981</v>
          </cell>
        </row>
        <row r="69">
          <cell r="E69" t="str">
            <v>GATESVILLE MEDICAL CENTRE</v>
          </cell>
          <cell r="AG69">
            <v>1982</v>
          </cell>
        </row>
        <row r="70">
          <cell r="E70" t="str">
            <v>GENEVA CLINIC</v>
          </cell>
          <cell r="AG70">
            <v>1983</v>
          </cell>
        </row>
        <row r="71">
          <cell r="E71" t="str">
            <v>GENEVA MEDI CLINIC</v>
          </cell>
          <cell r="AG71">
            <v>1984</v>
          </cell>
        </row>
        <row r="72">
          <cell r="E72" t="str">
            <v>GEORGE MEDICLINIC</v>
          </cell>
          <cell r="AG72">
            <v>1985</v>
          </cell>
        </row>
        <row r="73">
          <cell r="E73" t="str">
            <v>GEORGE SURGICAL CENTRE</v>
          </cell>
          <cell r="AG73">
            <v>1986</v>
          </cell>
        </row>
        <row r="74">
          <cell r="E74" t="str">
            <v>GLYNNWOOD LIFE HOSPITAL</v>
          </cell>
          <cell r="AG74">
            <v>1987</v>
          </cell>
        </row>
        <row r="75">
          <cell r="E75" t="str">
            <v>GREENACRES HOSPITAL</v>
          </cell>
          <cell r="AG75">
            <v>1988</v>
          </cell>
        </row>
        <row r="76">
          <cell r="E76" t="str">
            <v>GREY MONUMENT PRIVATE CLINIC</v>
          </cell>
          <cell r="AG76">
            <v>1989</v>
          </cell>
        </row>
        <row r="77">
          <cell r="E77" t="str">
            <v>HEALTH CENTRE SOUTHERN CAPE</v>
          </cell>
          <cell r="AG77">
            <v>1990</v>
          </cell>
        </row>
        <row r="78">
          <cell r="E78" t="str">
            <v>HERMANUS MEDI-CLINIC</v>
          </cell>
          <cell r="AG78">
            <v>1991</v>
          </cell>
        </row>
        <row r="79">
          <cell r="E79" t="str">
            <v>HIBISCUS HOSPITAL</v>
          </cell>
          <cell r="AG79">
            <v>1992</v>
          </cell>
        </row>
        <row r="80">
          <cell r="E80" t="str">
            <v>HIGHVELD MEDI-CLINIC</v>
          </cell>
          <cell r="AG80">
            <v>1993</v>
          </cell>
        </row>
        <row r="81">
          <cell r="E81" t="str">
            <v>HILLCREST HOSPITAL</v>
          </cell>
          <cell r="AG81">
            <v>1994</v>
          </cell>
        </row>
        <row r="82">
          <cell r="E82" t="str">
            <v>HILTON PRIVATE HOSPITAL</v>
          </cell>
          <cell r="AG82">
            <v>1995</v>
          </cell>
        </row>
        <row r="83">
          <cell r="E83" t="str">
            <v>HOOGLAND MEDI-CLINIC</v>
          </cell>
          <cell r="AG83">
            <v>1996</v>
          </cell>
        </row>
        <row r="84">
          <cell r="E84" t="str">
            <v>HOWICK PRIVATE HOSPITAL</v>
          </cell>
          <cell r="AG84">
            <v>1997</v>
          </cell>
        </row>
        <row r="85">
          <cell r="E85" t="str">
            <v>HUNTERSCRAIG CLINIC</v>
          </cell>
          <cell r="AG85">
            <v>1998</v>
          </cell>
        </row>
        <row r="86">
          <cell r="E86" t="str">
            <v>IMPALA HOSPITAL</v>
          </cell>
          <cell r="AG86">
            <v>1999</v>
          </cell>
        </row>
        <row r="87">
          <cell r="E87" t="str">
            <v>ISIPINGO HOSPITAL</v>
          </cell>
          <cell r="AG87">
            <v>2000</v>
          </cell>
        </row>
        <row r="88">
          <cell r="E88" t="str">
            <v>JAKARANDA HOSPITAL</v>
          </cell>
          <cell r="AG88">
            <v>2001</v>
          </cell>
        </row>
        <row r="89">
          <cell r="E89" t="str">
            <v>KATHU MEDICLINIC</v>
          </cell>
          <cell r="AG89">
            <v>2002</v>
          </cell>
        </row>
        <row r="90">
          <cell r="E90" t="str">
            <v>KENILWORTH CLINIC</v>
          </cell>
          <cell r="AG90">
            <v>2003</v>
          </cell>
        </row>
        <row r="91">
          <cell r="E91" t="str">
            <v>KIAAT PRIVATE HOSPITAL</v>
          </cell>
          <cell r="AG91">
            <v>2004</v>
          </cell>
        </row>
        <row r="92">
          <cell r="E92" t="str">
            <v>KIMBERLEY MEDICLINIC</v>
          </cell>
          <cell r="AG92">
            <v>2005</v>
          </cell>
        </row>
        <row r="93">
          <cell r="E93" t="str">
            <v>KINGSBURY HOSPITAL</v>
          </cell>
          <cell r="AG93">
            <v>2006</v>
          </cell>
        </row>
        <row r="94">
          <cell r="E94" t="str">
            <v>KINGSWAY HOSPITAL</v>
          </cell>
          <cell r="AG94">
            <v>2007</v>
          </cell>
        </row>
        <row r="95">
          <cell r="E95" t="str">
            <v>KLEIN KAROO MEDI-CLINIC</v>
          </cell>
          <cell r="AG95">
            <v>2008</v>
          </cell>
        </row>
        <row r="96">
          <cell r="E96" t="str">
            <v>KLOOF MEDICLINIC</v>
          </cell>
          <cell r="AG96">
            <v>2009</v>
          </cell>
        </row>
        <row r="97">
          <cell r="E97" t="str">
            <v>KNYSNA PRIVATE HOSPITAL</v>
          </cell>
          <cell r="AG97">
            <v>2010</v>
          </cell>
        </row>
        <row r="98">
          <cell r="E98" t="str">
            <v>KOKSTAD PRIVATE HOSPITAL</v>
          </cell>
          <cell r="AG98">
            <v>2011</v>
          </cell>
        </row>
        <row r="99">
          <cell r="E99" t="str">
            <v>KROON HOSPITAL</v>
          </cell>
          <cell r="AG99">
            <v>2012</v>
          </cell>
        </row>
        <row r="100">
          <cell r="E100" t="str">
            <v>KRUGERSDORP PRIVATE HOSPITAL</v>
          </cell>
          <cell r="AG100">
            <v>2013</v>
          </cell>
        </row>
        <row r="101">
          <cell r="E101" t="str">
            <v>KUILS RIVER HOSPITAL</v>
          </cell>
          <cell r="AG101">
            <v>2014</v>
          </cell>
        </row>
        <row r="102">
          <cell r="E102" t="str">
            <v>KWADAKUZA HOSPITAL</v>
          </cell>
          <cell r="AG102">
            <v>2015</v>
          </cell>
        </row>
        <row r="103">
          <cell r="E103" t="str">
            <v>LA FEMME HOSPITAL</v>
          </cell>
          <cell r="AG103">
            <v>2016</v>
          </cell>
        </row>
        <row r="104">
          <cell r="E104" t="str">
            <v>LA VERNA HOSPITAL</v>
          </cell>
          <cell r="AG104">
            <v>2017</v>
          </cell>
        </row>
        <row r="105">
          <cell r="E105" t="str">
            <v>LAMPRECHT CLINIC</v>
          </cell>
          <cell r="AG105">
            <v>2018</v>
          </cell>
        </row>
        <row r="106">
          <cell r="E106" t="str">
            <v>LEGAE MEDICLINIC</v>
          </cell>
          <cell r="AG106">
            <v>2019</v>
          </cell>
        </row>
        <row r="107">
          <cell r="E107" t="str">
            <v>LENMED CLINIC</v>
          </cell>
          <cell r="AG107">
            <v>2020</v>
          </cell>
        </row>
        <row r="108">
          <cell r="E108" t="str">
            <v>LEPHALALE MEDI CLINIC</v>
          </cell>
          <cell r="AG108">
            <v>2021</v>
          </cell>
        </row>
        <row r="109">
          <cell r="E109" t="str">
            <v>LERATONG HOSPITAL</v>
          </cell>
          <cell r="AG109">
            <v>2022</v>
          </cell>
        </row>
        <row r="110">
          <cell r="E110" t="str">
            <v>LESEDI PRIVATE HOSPITAL</v>
          </cell>
          <cell r="AG110">
            <v>2023</v>
          </cell>
        </row>
        <row r="111">
          <cell r="E111" t="str">
            <v>LESLEY WILLIAMS PRIVATE HOSPITAL</v>
          </cell>
          <cell r="AG111">
            <v>2024</v>
          </cell>
        </row>
        <row r="112">
          <cell r="E112" t="str">
            <v>LIMPOPO MEDICLINIC</v>
          </cell>
          <cell r="AG112">
            <v>2025</v>
          </cell>
        </row>
        <row r="113">
          <cell r="E113" t="str">
            <v>LINKSFIELD PARK CLINIC</v>
          </cell>
          <cell r="AG113">
            <v>2026</v>
          </cell>
        </row>
        <row r="114">
          <cell r="E114" t="str">
            <v>LINMED HOSPITAL</v>
          </cell>
          <cell r="AG114">
            <v>2027</v>
          </cell>
        </row>
        <row r="115">
          <cell r="E115" t="str">
            <v>LITTLE COMPANY OF MARY</v>
          </cell>
          <cell r="AG115">
            <v>2028</v>
          </cell>
        </row>
        <row r="116">
          <cell r="E116" t="str">
            <v>LOTUS SUB ACUTE REHABILTATION CENTRE</v>
          </cell>
          <cell r="AG116">
            <v>2029</v>
          </cell>
        </row>
        <row r="117">
          <cell r="E117" t="str">
            <v>LOUIS LEIPOLDT MEDI-CLINIC</v>
          </cell>
          <cell r="AG117">
            <v>2030</v>
          </cell>
        </row>
        <row r="118">
          <cell r="E118" t="str">
            <v>LOUIS PASTEUR HOSPITAL</v>
          </cell>
        </row>
        <row r="119">
          <cell r="E119" t="str">
            <v>LYNNMED CLINIC</v>
          </cell>
        </row>
        <row r="120">
          <cell r="E120" t="str">
            <v>M-CARE STEPDOWN</v>
          </cell>
        </row>
        <row r="121">
          <cell r="E121" t="str">
            <v>MARGATE HOSPITAL</v>
          </cell>
        </row>
        <row r="122">
          <cell r="E122" t="str">
            <v>MAXWELL CLINIC</v>
          </cell>
        </row>
        <row r="123">
          <cell r="E123" t="str">
            <v>MEDCARE CLINIC</v>
          </cell>
        </row>
        <row r="124">
          <cell r="E124" t="str">
            <v>MEDFEM CLINIC</v>
          </cell>
        </row>
        <row r="125">
          <cell r="E125" t="str">
            <v>MEDFORUM GENERAL AND HEART HOSPITAL</v>
          </cell>
        </row>
        <row r="126">
          <cell r="E126" t="str">
            <v>MEDICARE STEPDOWN</v>
          </cell>
        </row>
        <row r="127">
          <cell r="E127" t="str">
            <v>MEDIVAAL HOSPITAL</v>
          </cell>
        </row>
        <row r="128">
          <cell r="E128" t="str">
            <v>MELOMED PRIVATE HOSPITAL</v>
          </cell>
        </row>
        <row r="129">
          <cell r="E129" t="str">
            <v>MERCANTILE HOSPITAL</v>
          </cell>
        </row>
        <row r="130">
          <cell r="E130" t="str">
            <v>MIDLANDS MEDICAL CENTRE</v>
          </cell>
        </row>
        <row r="131">
          <cell r="E131" t="str">
            <v>MIDMED HOSPITAL</v>
          </cell>
        </row>
        <row r="132">
          <cell r="E132" t="str">
            <v>MIDVAAL HOSPITAL</v>
          </cell>
        </row>
        <row r="133">
          <cell r="E133" t="str">
            <v>MILNERTON MEDI-CLINIC</v>
          </cell>
        </row>
        <row r="134">
          <cell r="E134" t="str">
            <v>MILPARK HOSPITAL</v>
          </cell>
        </row>
        <row r="135">
          <cell r="E135" t="str">
            <v>MITCHELLS PLAIN MEDICAL CENTRE</v>
          </cell>
        </row>
        <row r="136">
          <cell r="E136" t="str">
            <v>MONTANA PRIVATE HOSPITAL</v>
          </cell>
        </row>
        <row r="137">
          <cell r="E137" t="str">
            <v>MOOIMED HOSPITAL</v>
          </cell>
        </row>
        <row r="138">
          <cell r="E138" t="str">
            <v>MOOIRIVIER HOSPITAL</v>
          </cell>
        </row>
        <row r="139">
          <cell r="E139" t="str">
            <v>MOOT ALGEMENE HOSPITAAL</v>
          </cell>
        </row>
        <row r="140">
          <cell r="E140" t="str">
            <v>MORNINGSIDE MEDI-CLINIC</v>
          </cell>
        </row>
        <row r="141">
          <cell r="E141" t="str">
            <v>MOUNT EDGECOMBE HOSPITAL</v>
          </cell>
        </row>
        <row r="142">
          <cell r="E142" t="str">
            <v>MTHATHA SUB-ACUTE HOSPITAL</v>
          </cell>
        </row>
        <row r="143">
          <cell r="E143" t="str">
            <v>MUELMED HOSPITAL</v>
          </cell>
        </row>
        <row r="144">
          <cell r="E144" t="str">
            <v>MULBARTON HOSPITAL</v>
          </cell>
        </row>
        <row r="145">
          <cell r="E145" t="str">
            <v>N1 CITY HOSPITAL</v>
          </cell>
        </row>
        <row r="146">
          <cell r="E146" t="str">
            <v>N17 HOSPITAL</v>
          </cell>
        </row>
        <row r="147">
          <cell r="E147" t="str">
            <v>NALEDI CLINIX</v>
          </cell>
        </row>
        <row r="148">
          <cell r="E148" t="str">
            <v>NELSPRUIT MEDI-CLINIC</v>
          </cell>
        </row>
        <row r="149">
          <cell r="E149" t="str">
            <v>NETCARE HOSPITAL POLOKWANE (PHOLOSO)</v>
          </cell>
        </row>
        <row r="150">
          <cell r="E150" t="str">
            <v>NETCARE REHABILITATION HOSPITAL</v>
          </cell>
        </row>
        <row r="151">
          <cell r="E151" t="str">
            <v>NEW KENSINGTON CLINIC (REHAB)</v>
          </cell>
        </row>
        <row r="152">
          <cell r="E152" t="str">
            <v>NEWCASTLE PRIVATE HOSPITAL</v>
          </cell>
        </row>
        <row r="153">
          <cell r="E153" t="str">
            <v>NEWLANDS SURGICAL CLINIC</v>
          </cell>
        </row>
        <row r="154">
          <cell r="E154" t="str">
            <v>NU-SHIFA HOSPITAL</v>
          </cell>
        </row>
        <row r="155">
          <cell r="E155" t="str">
            <v>OLIVEDALE CLINIC</v>
          </cell>
        </row>
        <row r="156">
          <cell r="E156" t="str">
            <v>OPTIKLIN EYE HOSPITAL</v>
          </cell>
        </row>
        <row r="157">
          <cell r="E157" t="str">
            <v>ORCHARD LODGE STEP DOWN FACILITY</v>
          </cell>
        </row>
        <row r="158">
          <cell r="E158" t="str">
            <v>PAARL MEDI-CLINIC</v>
          </cell>
        </row>
        <row r="159">
          <cell r="E159" t="str">
            <v>PANORAMA MEDI-CLINIC</v>
          </cell>
        </row>
        <row r="160">
          <cell r="E160" t="str">
            <v>PARK LANE CLINIC</v>
          </cell>
        </row>
        <row r="161">
          <cell r="E161" t="str">
            <v>PARKLANDS HOSPITAL</v>
          </cell>
        </row>
        <row r="162">
          <cell r="E162" t="str">
            <v>PARKMED NEURO KLINIEK</v>
          </cell>
        </row>
        <row r="163">
          <cell r="E163" t="str">
            <v>PASTEUR HOSPITAL</v>
          </cell>
        </row>
        <row r="164">
          <cell r="E164" t="str">
            <v>PEGLERAE HOSPITAL</v>
          </cell>
        </row>
        <row r="165">
          <cell r="E165" t="str">
            <v>PELONOMI NETCARE PRIVATE HOSPITAL</v>
          </cell>
        </row>
        <row r="166">
          <cell r="E166" t="str">
            <v>PIETERMARITZBURG MEDI-CLINIC</v>
          </cell>
        </row>
        <row r="167">
          <cell r="E167" t="str">
            <v>PLETTENBERG BAY MEDI CLINIC</v>
          </cell>
        </row>
        <row r="168">
          <cell r="E168" t="str">
            <v>PONGOLA HOSPITAL</v>
          </cell>
        </row>
        <row r="169">
          <cell r="E169" t="str">
            <v>POTCHEFSTROOM MEDI-CLINIC</v>
          </cell>
        </row>
        <row r="170">
          <cell r="E170" t="str">
            <v>PRETORIA EAST PRIVATE HOSPITAL</v>
          </cell>
        </row>
        <row r="171">
          <cell r="E171" t="str">
            <v>PRETORIA EYE INSTITUTE</v>
          </cell>
        </row>
        <row r="172">
          <cell r="E172" t="str">
            <v>PRETORIA GYNAECOLOGICAL HOSPITAL</v>
          </cell>
        </row>
        <row r="173">
          <cell r="E173" t="str">
            <v>PRETORIA HEART HOSPITAL</v>
          </cell>
        </row>
        <row r="174">
          <cell r="E174" t="str">
            <v>PRETORIA UROLOGY HOSPITAL</v>
          </cell>
        </row>
        <row r="175">
          <cell r="E175" t="str">
            <v>PRIMED HOSPITAL</v>
          </cell>
        </row>
        <row r="176">
          <cell r="E176" t="str">
            <v>PRO CARE SUB ACUTE &amp; STEP DOWN FACILITY</v>
          </cell>
        </row>
        <row r="177">
          <cell r="E177" t="str">
            <v>QUEENSTOWN PRIVATE HOSPITAL</v>
          </cell>
        </row>
        <row r="178">
          <cell r="E178" t="str">
            <v>RAND CLINIC</v>
          </cell>
        </row>
        <row r="179">
          <cell r="E179" t="str">
            <v>RANDFONTEIN PRIVATE HOSPITAL</v>
          </cell>
        </row>
        <row r="180">
          <cell r="E180" t="str">
            <v>RIEMLAND KLINIEK</v>
          </cell>
        </row>
        <row r="181">
          <cell r="E181" t="str">
            <v>RIVERFIELD LODGE</v>
          </cell>
        </row>
        <row r="182">
          <cell r="E182" t="str">
            <v>RIVERVIEW COUNTRY HOSPITAL</v>
          </cell>
        </row>
        <row r="183">
          <cell r="E183" t="str">
            <v>ROBINSON PRIVATE HOSPITAL</v>
          </cell>
        </row>
        <row r="184">
          <cell r="E184" t="str">
            <v>ROSEACRES CLINIC</v>
          </cell>
        </row>
        <row r="185">
          <cell r="E185" t="str">
            <v>ROSEBANK CLINIC</v>
          </cell>
        </row>
        <row r="186">
          <cell r="E186" t="str">
            <v>ROSEPARK HOSPITAL</v>
          </cell>
        </row>
        <row r="187">
          <cell r="E187" t="str">
            <v>RYNMED REHAB</v>
          </cell>
        </row>
        <row r="188">
          <cell r="E188" t="str">
            <v>SANDTON MEDI-CLINIC</v>
          </cell>
        </row>
        <row r="189">
          <cell r="E189" t="str">
            <v>SEBOKENG CLINIX PRIVATE HOSPITAL</v>
          </cell>
        </row>
        <row r="190">
          <cell r="E190" t="str">
            <v>SECUNDA HOSPITAL</v>
          </cell>
        </row>
        <row r="191">
          <cell r="E191" t="str">
            <v>SELBY PRIVATE CLINIX</v>
          </cell>
        </row>
        <row r="192">
          <cell r="E192" t="str">
            <v>SOUTHERN CAPE SUB-ACUTE AND REHABILITATION HOSPITAL</v>
          </cell>
        </row>
        <row r="193">
          <cell r="E193" t="str">
            <v>SOUTHERN CROSS NETCARE HOSPITAL</v>
          </cell>
        </row>
        <row r="194">
          <cell r="E194" t="str">
            <v>SOUTPANSBERG PRIVATE HOSPITAL</v>
          </cell>
        </row>
        <row r="195">
          <cell r="E195" t="str">
            <v>SOWETO CLINIX PRIVATE HOSPITAL</v>
          </cell>
        </row>
        <row r="196">
          <cell r="E196" t="str">
            <v>SPRINGS PARKLAND CLINIC</v>
          </cell>
        </row>
        <row r="197">
          <cell r="E197" t="str">
            <v>ST ANNE'S HOSPITAL</v>
          </cell>
        </row>
        <row r="198">
          <cell r="E198" t="str">
            <v>ST AUGUSTINE'S HOSPITAL</v>
          </cell>
        </row>
        <row r="199">
          <cell r="E199" t="str">
            <v>ST DOMINIC'S HOSPITAL</v>
          </cell>
        </row>
        <row r="200">
          <cell r="E200" t="str">
            <v>ST GEORGE'S HOSPITAL</v>
          </cell>
        </row>
        <row r="201">
          <cell r="E201" t="str">
            <v>ST HELENA HOSPITAL</v>
          </cell>
        </row>
        <row r="202">
          <cell r="E202" t="str">
            <v>ST JAMES HOSPITAL</v>
          </cell>
        </row>
        <row r="203">
          <cell r="E203" t="str">
            <v>ST MARK'S CLINIC</v>
          </cell>
        </row>
        <row r="204">
          <cell r="E204" t="str">
            <v>ST MARY'S PRIVATE HOSPITAL</v>
          </cell>
        </row>
        <row r="205">
          <cell r="E205" t="str">
            <v>ST VINCENT'S HOSPITAL</v>
          </cell>
        </row>
        <row r="206">
          <cell r="E206" t="str">
            <v>STELLENBOSCH MEDI-CLINIC</v>
          </cell>
        </row>
        <row r="207">
          <cell r="E207" t="str">
            <v>STRAND PRIVATE HOSPITAL</v>
          </cell>
        </row>
        <row r="208">
          <cell r="E208" t="str">
            <v>SUIKERBOSRAND CLINIC</v>
          </cell>
        </row>
        <row r="209">
          <cell r="E209" t="str">
            <v>SUNNINGDALE HOSPITAL</v>
          </cell>
        </row>
        <row r="210">
          <cell r="E210" t="str">
            <v>SUNNINGHILL HOSPITAL</v>
          </cell>
        </row>
        <row r="211">
          <cell r="E211" t="str">
            <v>SUNSHINE HOSPITAL</v>
          </cell>
        </row>
        <row r="212">
          <cell r="E212" t="str">
            <v>SUNWARD PARK HOSPITAL</v>
          </cell>
        </row>
        <row r="213">
          <cell r="E213" t="str">
            <v>TABAZIMBI MEDI CLINIC</v>
          </cell>
        </row>
        <row r="214">
          <cell r="E214" t="str">
            <v>TRICHARDT MEDICLINIC</v>
          </cell>
        </row>
        <row r="215">
          <cell r="E215" t="str">
            <v>TZANEEN MEDICLINIC</v>
          </cell>
        </row>
        <row r="216">
          <cell r="E216" t="str">
            <v>UCT PRIVATE ACADEMIC HOSPITAL</v>
          </cell>
        </row>
        <row r="217">
          <cell r="E217" t="str">
            <v>UMHLANGA HOSPITAL</v>
          </cell>
        </row>
        <row r="218">
          <cell r="E218" t="str">
            <v>UNION HOSPITAL</v>
          </cell>
        </row>
        <row r="219">
          <cell r="E219" t="str">
            <v>UNITAS HOSPITAL</v>
          </cell>
        </row>
        <row r="220">
          <cell r="E220" t="str">
            <v>UNIVERSITAS (NETCARE) PRIVATE HOSPITAL</v>
          </cell>
        </row>
        <row r="221">
          <cell r="E221" t="str">
            <v>UPINGTON MEDI-CLINIC</v>
          </cell>
        </row>
        <row r="222">
          <cell r="E222" t="str">
            <v>VAALPARK HOSPITAL</v>
          </cell>
        </row>
        <row r="223">
          <cell r="E223" t="str">
            <v>VEREENIGING MEDI-CLINIC</v>
          </cell>
        </row>
        <row r="224">
          <cell r="E224" t="str">
            <v>VERGELEGEN MEDI-CLINIC</v>
          </cell>
        </row>
        <row r="225">
          <cell r="E225" t="str">
            <v>VICTORIA CLINIX PRIVATE HOSPITAL</v>
          </cell>
        </row>
        <row r="226">
          <cell r="E226" t="str">
            <v>VIDAMED DAY HOSPITAL</v>
          </cell>
        </row>
        <row r="227">
          <cell r="E227" t="str">
            <v>VINCENT PALLOTTI HOSPITAL</v>
          </cell>
        </row>
        <row r="228">
          <cell r="E228" t="str">
            <v>VISTA CLINIC</v>
          </cell>
        </row>
        <row r="229">
          <cell r="E229" t="str">
            <v>VRYBURG PRIVATE HOSPITAL</v>
          </cell>
        </row>
        <row r="230">
          <cell r="E230" t="str">
            <v>WATERFALL CITY (NETCARE) HOSPITAL</v>
          </cell>
        </row>
        <row r="231">
          <cell r="E231" t="str">
            <v>WELKOM MEDI-CLINIC</v>
          </cell>
        </row>
        <row r="232">
          <cell r="E232" t="str">
            <v>WEST COAST PRIVATE HOSPITAL</v>
          </cell>
        </row>
        <row r="233">
          <cell r="E233" t="str">
            <v>WESTVILLE HOSPITAL</v>
          </cell>
        </row>
        <row r="234">
          <cell r="E234" t="str">
            <v>WILGEHEUWEL PRIVATE HOSPITAL</v>
          </cell>
        </row>
        <row r="235">
          <cell r="E235" t="str">
            <v>WILGERS HOSPITAL</v>
          </cell>
        </row>
        <row r="236">
          <cell r="E236" t="str">
            <v>WILMED PARK PRIVATE HOSPITAL</v>
          </cell>
        </row>
        <row r="237">
          <cell r="E237" t="str">
            <v>WISANI MEDICAL CENTRE</v>
          </cell>
        </row>
        <row r="238">
          <cell r="E238" t="str">
            <v>WORCESTER MEDI-CLINIC</v>
          </cell>
        </row>
        <row r="239">
          <cell r="E239" t="str">
            <v>ZAMOKUHLE PRIVATE HOSPITAL</v>
          </cell>
        </row>
        <row r="240">
          <cell r="E240" t="str">
            <v>ZUID-AFRIKAANS HOSPITAL &amp; DIAKONESSENHUIS</v>
          </cell>
        </row>
        <row r="242">
          <cell r="E242" t="str">
            <v xml:space="preserve"> </v>
          </cell>
        </row>
      </sheetData>
      <sheetData sheetId="6">
        <row r="2">
          <cell r="A2" t="str">
            <v>EAST LONDON</v>
          </cell>
        </row>
        <row r="3">
          <cell r="A3" t="str">
            <v>FREE STATE &amp; NORTHERN CAPE</v>
          </cell>
        </row>
        <row r="4">
          <cell r="A4" t="str">
            <v>JHB CENTRAL</v>
          </cell>
        </row>
        <row r="5">
          <cell r="A5" t="str">
            <v>JHB EAST</v>
          </cell>
        </row>
        <row r="6">
          <cell r="A6" t="str">
            <v>JHB EAST CENTRAL</v>
          </cell>
        </row>
        <row r="7">
          <cell r="A7" t="str">
            <v>JHB FAR EAST</v>
          </cell>
        </row>
        <row r="8">
          <cell r="A8" t="str">
            <v>JHB FAR WEST</v>
          </cell>
        </row>
        <row r="9">
          <cell r="A9" t="str">
            <v>JHB MILPARK &amp; SUNNINGHILL</v>
          </cell>
        </row>
        <row r="10">
          <cell r="A10" t="str">
            <v>JHB NORTH</v>
          </cell>
        </row>
        <row r="11">
          <cell r="A11" t="str">
            <v>JHB REHAB</v>
          </cell>
        </row>
        <row r="12">
          <cell r="A12" t="str">
            <v>JHB SOUTH</v>
          </cell>
        </row>
        <row r="13">
          <cell r="A13" t="str">
            <v>JHB VAAL</v>
          </cell>
        </row>
        <row r="14">
          <cell r="A14" t="str">
            <v>JHB WEST</v>
          </cell>
        </row>
        <row r="15">
          <cell r="A15" t="str">
            <v>KZN CENTRAL</v>
          </cell>
        </row>
        <row r="16">
          <cell r="A16" t="str">
            <v>KZN FAR NORTH</v>
          </cell>
        </row>
        <row r="17">
          <cell r="A17" t="str">
            <v>KZN NORTH</v>
          </cell>
        </row>
        <row r="18">
          <cell r="A18" t="str">
            <v>KZN PIETERMARITZBURG</v>
          </cell>
        </row>
        <row r="19">
          <cell r="A19" t="str">
            <v>KZN SOUTH</v>
          </cell>
        </row>
        <row r="20">
          <cell r="A20" t="str">
            <v>KZN WEST</v>
          </cell>
        </row>
        <row r="21">
          <cell r="A21" t="str">
            <v>LIMPOPO</v>
          </cell>
        </row>
        <row r="22">
          <cell r="A22" t="str">
            <v>NELSPRUIT</v>
          </cell>
        </row>
        <row r="23">
          <cell r="A23" t="str">
            <v>PORT ELIZABETH</v>
          </cell>
        </row>
        <row r="24">
          <cell r="A24" t="str">
            <v>POTCHEFSTROOM &amp; Klerksdorp</v>
          </cell>
        </row>
        <row r="25">
          <cell r="A25" t="str">
            <v>PTA CENTRAL</v>
          </cell>
        </row>
        <row r="26">
          <cell r="A26" t="str">
            <v>PTA EAST</v>
          </cell>
        </row>
        <row r="27">
          <cell r="A27" t="str">
            <v>PTA NORTH</v>
          </cell>
        </row>
        <row r="28">
          <cell r="A28" t="str">
            <v>PTA WEST</v>
          </cell>
        </row>
        <row r="29">
          <cell r="A29" t="str">
            <v>RUSTENBURG</v>
          </cell>
        </row>
        <row r="30">
          <cell r="A30" t="str">
            <v>W-CAPE BOLAND</v>
          </cell>
        </row>
        <row r="31">
          <cell r="A31" t="str">
            <v>W-CAPE CENTRAL</v>
          </cell>
        </row>
        <row r="32">
          <cell r="A32" t="str">
            <v>W-CAPE FAR NORTH</v>
          </cell>
        </row>
        <row r="33">
          <cell r="A33" t="str">
            <v>W-CAPE GARDEN ROUTE</v>
          </cell>
        </row>
        <row r="34">
          <cell r="A34" t="str">
            <v>W-CAPE NORTH</v>
          </cell>
        </row>
        <row r="35">
          <cell r="A35" t="str">
            <v>W-CAPE SOUTH</v>
          </cell>
        </row>
        <row r="36">
          <cell r="A36" t="str">
            <v>WITBANK &amp; MIDDELBURG</v>
          </cell>
        </row>
      </sheetData>
      <sheetData sheetId="7">
        <row r="2">
          <cell r="A2" t="str">
            <v>VAC GranuFoam Small Dressing Kit</v>
          </cell>
        </row>
        <row r="3">
          <cell r="A3" t="str">
            <v>VAC GranuFoam Medium Dressing Kit</v>
          </cell>
        </row>
        <row r="4">
          <cell r="A4" t="str">
            <v>VAC GranuFoam Large Dressing Kit</v>
          </cell>
        </row>
        <row r="5">
          <cell r="A5" t="str">
            <v>VAC GrauFoam Extra Large Dressing Kit</v>
          </cell>
        </row>
        <row r="6">
          <cell r="A6" t="str">
            <v>VAC GranuFoam Simplace Medium Dressing Kit</v>
          </cell>
        </row>
        <row r="7">
          <cell r="A7" t="str">
            <v>VAC GranuFoam Simplace Small Dressing Kit</v>
          </cell>
        </row>
        <row r="8">
          <cell r="A8" t="str">
            <v>VAC GranuFoam Bridge Dressing Kit</v>
          </cell>
        </row>
        <row r="9">
          <cell r="A9" t="str">
            <v>VAC PVA Dressing Assembly (White foam Small)</v>
          </cell>
        </row>
        <row r="10">
          <cell r="A10" t="str">
            <v>VAC PVA Dressing Assembly (White foam Large)</v>
          </cell>
        </row>
        <row r="11">
          <cell r="A11" t="str">
            <v>VAC GranuFoam HAND DRESSING KIT</v>
          </cell>
        </row>
        <row r="12">
          <cell r="A12" t="str">
            <v>VAC GranuFoam Silver Small Dressing Kit</v>
          </cell>
        </row>
        <row r="13">
          <cell r="A13" t="str">
            <v>VAC GranuFoam Silver Medium Dressing Kit</v>
          </cell>
        </row>
        <row r="14">
          <cell r="A14" t="str">
            <v>VAC GranuFoam Silver Large Dressing Kit</v>
          </cell>
        </row>
        <row r="15">
          <cell r="A15" t="str">
            <v>Acti VAC Canister (300ml)</v>
          </cell>
        </row>
        <row r="16">
          <cell r="A16" t="str">
            <v>Info VAC Canister (500ml)</v>
          </cell>
        </row>
        <row r="17">
          <cell r="A17" t="str">
            <v>Info VAC Canister (1000ml)</v>
          </cell>
        </row>
        <row r="18">
          <cell r="A18" t="str">
            <v xml:space="preserve">VAC DRAPE </v>
          </cell>
        </row>
        <row r="19">
          <cell r="A19" t="str">
            <v>VAC Y-CONNECTORS</v>
          </cell>
        </row>
        <row r="20">
          <cell r="A20" t="str">
            <v>VAC GEL STRIPS</v>
          </cell>
        </row>
        <row r="21">
          <cell r="A21" t="str">
            <v>VAC TRAC Pad</v>
          </cell>
        </row>
        <row r="22">
          <cell r="A22" t="str">
            <v>VAC VIA 7 DAY KIT</v>
          </cell>
        </row>
        <row r="23">
          <cell r="A23" t="str">
            <v>VAC ULTA INSTILLATION VERAFLO SMALL DRESSING</v>
          </cell>
        </row>
        <row r="24">
          <cell r="A24" t="str">
            <v>VAC ULTA INSTILLATION VERAFLO MEDIUM DRESSING</v>
          </cell>
        </row>
        <row r="25">
          <cell r="A25" t="str">
            <v>VAC ULTA INSTILLATION VERAFLO CLEANSE MEDIUM DRESSING</v>
          </cell>
        </row>
        <row r="26">
          <cell r="A26" t="str">
            <v>VAC ULTA INSTILLATION VERA TRAC DUO</v>
          </cell>
        </row>
        <row r="27">
          <cell r="A27" t="str">
            <v>VAC ULTA INSTILLATION CASSETTE (VERALINK)</v>
          </cell>
        </row>
        <row r="28">
          <cell r="A28" t="str">
            <v>VAC ULTA INSTILLATION VERAFLO LARGE DRESSING</v>
          </cell>
        </row>
        <row r="29">
          <cell r="A29" t="str">
            <v>VAC ULTA INSTILLATION VERAFLO CLEANSE CHOICE DRESSING</v>
          </cell>
        </row>
        <row r="30">
          <cell r="A30" t="str">
            <v>ABTHERA Dressing Kit</v>
          </cell>
        </row>
        <row r="31">
          <cell r="A31" t="str">
            <v>VAC NPWT GAUZE DRESSING KIT</v>
          </cell>
        </row>
        <row r="32">
          <cell r="A32" t="str">
            <v>PREVENA PEEL &amp; PLACE KIT</v>
          </cell>
        </row>
        <row r="33">
          <cell r="A33" t="str">
            <v>PREVENA SHORT KIT</v>
          </cell>
        </row>
        <row r="34">
          <cell r="A34" t="str">
            <v>PREVENA PLUS KIT</v>
          </cell>
        </row>
        <row r="35">
          <cell r="A35" t="str">
            <v>NANOVA DRESSING KIT SMALL</v>
          </cell>
        </row>
        <row r="36">
          <cell r="A36" t="str">
            <v>NANOVA DRESSING KIT MEDIUM</v>
          </cell>
        </row>
        <row r="37">
          <cell r="A37" t="str">
            <v>NANOVA DRESSING KIT LARGE</v>
          </cell>
        </row>
        <row r="38">
          <cell r="A38" t="str">
            <v>NANOVA UNIT [NANTUR1]</v>
          </cell>
        </row>
        <row r="39">
          <cell r="A39" t="str">
            <v>ACTIVAC THERAPY UNIT</v>
          </cell>
        </row>
        <row r="40">
          <cell r="A40" t="str">
            <v>PROMOGRAN - Protease modulating matrix (28cm²)</v>
          </cell>
        </row>
        <row r="41">
          <cell r="A41" t="str">
            <v>INFOVAC THERAPY UNIT</v>
          </cell>
        </row>
        <row r="42">
          <cell r="A42" t="str">
            <v>PROMOGRAN - Protease modulating matrix (123cm²)</v>
          </cell>
        </row>
        <row r="43">
          <cell r="A43" t="str">
            <v>ULTA THERAPY UNIT</v>
          </cell>
        </row>
        <row r="44">
          <cell r="A44" t="str">
            <v>PROMOGRAN PRISMA - Wound balancing matrix with silver 28cm²</v>
          </cell>
        </row>
        <row r="45">
          <cell r="A45" t="str">
            <v>PROMOGRAN PRISMA - Wound balancing matrix with silver 123cm²</v>
          </cell>
        </row>
        <row r="46">
          <cell r="A46" t="str">
            <v>ACTISORB SILVER 220 - Activated charcoal with silver (6.5 x 9.5cm)</v>
          </cell>
        </row>
        <row r="47">
          <cell r="A47" t="str">
            <v>ACTISORB SILVER 220 - Activated charcoal with silver (10.5 x 10.5cm)</v>
          </cell>
        </row>
        <row r="48">
          <cell r="A48" t="str">
            <v>ACTISORB SILVER 220 - Activated charcoal with silver (10.5 x 19cm)</v>
          </cell>
        </row>
        <row r="49">
          <cell r="A49" t="str">
            <v>SILVERCEL NA - Non-adherent hydro alginate with silver (5 x 5cm)</v>
          </cell>
        </row>
        <row r="50">
          <cell r="A50" t="str">
            <v>SILVERCEL NA - Non-adherent hydro alginate with silver (11 x 11cm)</v>
          </cell>
        </row>
        <row r="51">
          <cell r="A51" t="str">
            <v>SILVERCEL NA - Non-adherent hydro alginate with silver (10 x 20cm)</v>
          </cell>
        </row>
        <row r="52">
          <cell r="A52" t="str">
            <v>SILVERCEL NA - Non-adherent hydro alginate with silver (2.5 x 30cm)</v>
          </cell>
        </row>
        <row r="53">
          <cell r="A53" t="str">
            <v>INADINE - PVP-I Non-adherent dressing (5 x 5cm)</v>
          </cell>
        </row>
        <row r="54">
          <cell r="A54" t="str">
            <v>INADINE - PVP-I Non-adherent dressing (9.5 x 9.5cm)</v>
          </cell>
        </row>
        <row r="55">
          <cell r="A55" t="str">
            <v>ADAPTIC - Primary wound contact layer (7.5 x 7.5cm)</v>
          </cell>
        </row>
        <row r="56">
          <cell r="A56" t="str">
            <v>ADAPTIC - Primary wound contact layer (7.5 x 20cm)</v>
          </cell>
        </row>
        <row r="57">
          <cell r="A57" t="str">
            <v>ADAPTIC - Primary wound contact layer (7.5 x 40cm)</v>
          </cell>
        </row>
        <row r="58">
          <cell r="A58" t="str">
            <v>ADAPTIC - Primary wound contact layer (7.5 x 150cm)</v>
          </cell>
        </row>
        <row r="59">
          <cell r="A59" t="str">
            <v>ADAPTIC - Primary wound contact layer (12.5 x 22.5cm)</v>
          </cell>
        </row>
        <row r="60">
          <cell r="A60" t="str">
            <v>ADAPTIC DIGIT - Non-adherent dressing small (Ø 2cm)</v>
          </cell>
        </row>
        <row r="61">
          <cell r="A61" t="str">
            <v>ADAPTIC DIGIT - Non-adherent dressing medium (Ø 2.4cm)</v>
          </cell>
        </row>
        <row r="62">
          <cell r="A62" t="str">
            <v>ADAPTIC DIGIT - Non-adherent dressing large (Ø 2.8cm)</v>
          </cell>
        </row>
        <row r="63">
          <cell r="A63" t="str">
            <v>ADAPTIC DIGIT - Non-adherent dressing extra large (Ø 3cm)</v>
          </cell>
        </row>
        <row r="64">
          <cell r="A64" t="str">
            <v>ADAPTIC DIGIT - Non-adherent dressing toe (Ø 2.8cm)</v>
          </cell>
        </row>
        <row r="65">
          <cell r="A65" t="str">
            <v>ADAPTIC TOUCH - Silicone wound contact layer (5 x 7.6cm)</v>
          </cell>
        </row>
        <row r="66">
          <cell r="A66" t="str">
            <v>ADAPTIC TOUCH - Silicone wound contact layer (7.6 x 11cm)</v>
          </cell>
        </row>
        <row r="67">
          <cell r="A67" t="str">
            <v>ADAPTIC TOUCH - Silicone wound contact layer (12.7 x 15cm)</v>
          </cell>
        </row>
        <row r="68">
          <cell r="A68" t="str">
            <v>ADAPTIC TOUCH - Silicone wound contact layer (20 x 32cm)</v>
          </cell>
        </row>
        <row r="69">
          <cell r="A69" t="str">
            <v>NU-GEL - Hydrogel with alginate (15g)</v>
          </cell>
        </row>
        <row r="70">
          <cell r="A70" t="str">
            <v>NU-GEL - Hydrogel with alginate 25 g - (6)</v>
          </cell>
        </row>
        <row r="71">
          <cell r="A71" t="str">
            <v>TIELLE - Hydropolymer adhesive foam dressing (7 x 9cm)</v>
          </cell>
        </row>
        <row r="72">
          <cell r="A72" t="str">
            <v>TIELLE - Hydropolymer adhesive foam dressing (11 x 11cm)</v>
          </cell>
        </row>
        <row r="73">
          <cell r="A73" t="str">
            <v>TIELLE - Hydropolymer adhesive foam dressing (15 x 15cm)</v>
          </cell>
        </row>
        <row r="74">
          <cell r="A74" t="str">
            <v>TIELLE - Hydropolymer adhesive foam dressing (15 x 20cm)</v>
          </cell>
        </row>
        <row r="75">
          <cell r="A75" t="str">
            <v>TIELLE - Hydropolymer adhesive foam dressing (18 x 18cm)</v>
          </cell>
        </row>
        <row r="76">
          <cell r="A76" t="str">
            <v>TIELLE - Hydropolymer adhesive sacrum dressing (18 x 18cm)</v>
          </cell>
        </row>
        <row r="77">
          <cell r="A77" t="str">
            <v>TIELLE PLUS - Hydropolymer adhesive foam dressing (11 x 11cm)</v>
          </cell>
        </row>
        <row r="78">
          <cell r="A78" t="str">
            <v>TIELLE PLUS - Hydropolymer adhesive foam dressing (15 x 20cm)</v>
          </cell>
        </row>
        <row r="79">
          <cell r="A79" t="str">
            <v>TIELLE PLUS - Hydropolymer adhesive foam dressing(15 x 15)</v>
          </cell>
        </row>
        <row r="80">
          <cell r="A80" t="str">
            <v>TIELLE PLUS - Hydropolymer adhesive heel dressing (20 x 26.5cm)</v>
          </cell>
        </row>
        <row r="81">
          <cell r="A81" t="str">
            <v>TIELLE LITE - Hydropolymer adhesive foam dressing (7 x 9cm)</v>
          </cell>
        </row>
        <row r="82">
          <cell r="A82" t="str">
            <v>TIELLE LITE - Hydropolymer adhesive foam dressing (11x11cm)</v>
          </cell>
        </row>
        <row r="83">
          <cell r="A83" t="str">
            <v>TIELLE LITE - Hydropolymer adhesive foam dressing (8 x 15cm)</v>
          </cell>
        </row>
        <row r="84">
          <cell r="A84" t="str">
            <v>TIELLE LITE - Hydropolymer adhesive foam dressing (8 x 20cm)</v>
          </cell>
        </row>
        <row r="85">
          <cell r="A85" t="str">
            <v>TIELLE MAX - Hydropolymer non-adhesive foam dressing (11 x 11cm)</v>
          </cell>
        </row>
        <row r="86">
          <cell r="A86" t="str">
            <v>TIELLE MAX - Hydropolymer non-adhesive foam dressing (15 x 15cm)</v>
          </cell>
        </row>
        <row r="87">
          <cell r="A87" t="str">
            <v>TIELLE MAX - Hydropolymer non-adhesive foam dressing (15 x 20cm)</v>
          </cell>
        </row>
        <row r="88">
          <cell r="A88" t="str">
            <v>TIELLE SILICONE BORDER (10 x 10cm)</v>
          </cell>
        </row>
        <row r="89">
          <cell r="A89" t="str">
            <v>TIELLE SILICONE BORDER (7 x 9cm)</v>
          </cell>
        </row>
        <row r="90">
          <cell r="A90" t="str">
            <v>TIELLE SILICONE BORDER (12.5 x 12.5cm)</v>
          </cell>
        </row>
        <row r="91">
          <cell r="A91" t="str">
            <v>TIELLE SILICONE BORDER (17.5 x 17.5cm)</v>
          </cell>
        </row>
        <row r="92">
          <cell r="A92" t="str">
            <v>TIELLE SILICONE BORDER (21 x 22cm)</v>
          </cell>
        </row>
        <row r="93">
          <cell r="A93" t="str">
            <v>TIELLE PHMB NON ADHESIVE (5x5cm)</v>
          </cell>
        </row>
        <row r="94">
          <cell r="A94" t="str">
            <v>TIELLE PHMB NON ADHESIVE (7.5 x 7.5cm) - (10)</v>
          </cell>
        </row>
        <row r="95">
          <cell r="A95" t="str">
            <v>TIELLE PHMB BORDER (10x10cm)</v>
          </cell>
        </row>
        <row r="96">
          <cell r="A96" t="str">
            <v>TIELLE PHMB NON ADHESIVE (10x10cm)</v>
          </cell>
        </row>
        <row r="97">
          <cell r="A97" t="str">
            <v>TIELLE PHMB NON ADHESIVE (15x15cm)</v>
          </cell>
        </row>
        <row r="98">
          <cell r="A98" t="str">
            <v>TIELLE PHMB BORDER (7.5x7.5cm)</v>
          </cell>
        </row>
        <row r="99">
          <cell r="A99" t="str">
            <v>TIELLE PHMB BORDER (12.5x12.5cm)</v>
          </cell>
        </row>
        <row r="100">
          <cell r="A100" t="str">
            <v>TIELLE PHMB BORDER (15x15cm)</v>
          </cell>
        </row>
        <row r="101">
          <cell r="A101" t="str">
            <v>TIELLE PHMB BORDER (20x20cm)</v>
          </cell>
        </row>
        <row r="102">
          <cell r="A102" t="str">
            <v>BIOCLUSIVE - Transparent film dressing (6 x 7cm)</v>
          </cell>
        </row>
        <row r="103">
          <cell r="A103" t="str">
            <v>BIOCLUSIVE - Transparent film dressing (10 x 12cm)</v>
          </cell>
        </row>
        <row r="104">
          <cell r="A104" t="str">
            <v>BIOCLUSIVE - Transparent film dressing (15 x 20cm)</v>
          </cell>
        </row>
        <row r="105">
          <cell r="A105" t="str">
            <v>BIOCLUSIVE - Transparent film dressing (10 x 30cm)</v>
          </cell>
        </row>
        <row r="106">
          <cell r="A106" t="str">
            <v>DYNAFLEX - 3 layer compression bandage system</v>
          </cell>
        </row>
        <row r="107">
          <cell r="A107" t="str">
            <v>Dressing biosorb  gelling fibre (5x5cm)</v>
          </cell>
        </row>
        <row r="108">
          <cell r="A108" t="str">
            <v>Dressing biosorb  gelling fibre (10x10cm)</v>
          </cell>
        </row>
        <row r="109">
          <cell r="A109" t="str">
            <v>Dressing biosorb  gelling fibre (15x15cm)</v>
          </cell>
        </row>
        <row r="110">
          <cell r="A110" t="str">
            <v>Dressing biosorb  gelling fibre (2x45cm)</v>
          </cell>
        </row>
        <row r="111">
          <cell r="A111" t="str">
            <v>Cartridge snap plus 125mmhg 150cc</v>
          </cell>
        </row>
        <row r="112">
          <cell r="A112" t="str">
            <v>Pack wound care strap snap plus 1 large 53cm</v>
          </cell>
        </row>
        <row r="113">
          <cell r="A113" t="str">
            <v>Pack wound care strap snap plus 1 medium</v>
          </cell>
        </row>
        <row r="114">
          <cell r="A114" t="str">
            <v>V.A.C. ULTA INSTILLATION VERAFLO CLEANSE CHOICE LARGE</v>
          </cell>
        </row>
        <row r="115">
          <cell r="A115" t="str">
            <v>ACTISORB SILVER ANTIMICROBIAL DRESSING 25 6.5 x 9.5cm</v>
          </cell>
        </row>
        <row r="116">
          <cell r="A116" t="str">
            <v>ACTISORB SILVER ANTIMICROBIAL DRESSING 25 10 x 10cm</v>
          </cell>
        </row>
        <row r="117">
          <cell r="A117" t="str">
            <v>ACTISORB SILVER ANTIMICROBIAL DRESSING 25 15 x 15cm</v>
          </cell>
        </row>
        <row r="118">
          <cell r="A118" t="str">
            <v>SNAP DRESSING FOAM 10X10cm</v>
          </cell>
        </row>
        <row r="119">
          <cell r="A119" t="str">
            <v>SNAP DRESSING FOAM 15X15cm</v>
          </cell>
        </row>
        <row r="120">
          <cell r="A120" t="str">
            <v>BRIDGE DRESSING WITH SECURING HYDROCOLLOID SNAP 14 x 11cm</v>
          </cell>
        </row>
        <row r="121">
          <cell r="A121" t="str">
            <v>CARTRIDGE SNAP 125mm hg</v>
          </cell>
        </row>
        <row r="122">
          <cell r="A122" t="str">
            <v>STRAP WOUND CARE SNAP MEDIUM 53cm</v>
          </cell>
        </row>
        <row r="123">
          <cell r="A123" t="str">
            <v>SNAP SECURING 5cm</v>
          </cell>
        </row>
        <row r="124">
          <cell r="A124" t="str">
            <v>KerraMax 5x5</v>
          </cell>
        </row>
        <row r="125">
          <cell r="A125" t="str">
            <v>KerraMax 10x10</v>
          </cell>
        </row>
        <row r="126">
          <cell r="A126" t="str">
            <v>KerraMax 10x22</v>
          </cell>
        </row>
        <row r="127">
          <cell r="A127" t="str">
            <v>KerraMax Multisite</v>
          </cell>
        </row>
        <row r="128">
          <cell r="A128" t="str">
            <v>KerraMax 20x30</v>
          </cell>
        </row>
        <row r="129">
          <cell r="A129" t="str">
            <v>KerraMax 20 x 50</v>
          </cell>
        </row>
        <row r="130">
          <cell r="A130" t="str">
            <v>Kerramax Care Border 16 x 16cm</v>
          </cell>
        </row>
        <row r="131">
          <cell r="A131" t="str">
            <v>Kerramax Care Border 16 x 26cm</v>
          </cell>
        </row>
        <row r="132">
          <cell r="A132" t="str">
            <v>Kerramax Care Border 26 x 26cm</v>
          </cell>
        </row>
        <row r="133">
          <cell r="A133" t="str">
            <v>KerraFoam GB Sacrum</v>
          </cell>
        </row>
        <row r="134">
          <cell r="A134" t="str">
            <v>KerraFoam GB Heel</v>
          </cell>
        </row>
        <row r="135">
          <cell r="A135" t="str">
            <v>KerraFoam GB Large Sacrum</v>
          </cell>
        </row>
        <row r="136">
          <cell r="A136" t="str">
            <v>KerraCel 5 x 5 cm (2" x 2")</v>
          </cell>
        </row>
        <row r="137">
          <cell r="A137" t="str">
            <v>KerraCel 15 x 15 cm (6" x 6")</v>
          </cell>
        </row>
        <row r="138">
          <cell r="A138" t="str">
            <v>KerraCel 2.5 x 45 cm (1" x 18")</v>
          </cell>
        </row>
        <row r="139">
          <cell r="A139" t="str">
            <v>KerraCel 10 x 10 cm (4" x 4")</v>
          </cell>
        </row>
        <row r="140">
          <cell r="A140" t="str">
            <v>KerraLite 6 x 6 non adhesive</v>
          </cell>
        </row>
        <row r="141">
          <cell r="A141" t="str">
            <v>KerraLite 12 x 8.5 non adhesive</v>
          </cell>
        </row>
        <row r="142">
          <cell r="A142" t="str">
            <v>KerraLite 18 x 12.5 non adhesive</v>
          </cell>
        </row>
        <row r="143">
          <cell r="A143" t="str">
            <v>KerraLite 8 x 8 bordered</v>
          </cell>
        </row>
        <row r="144">
          <cell r="A144" t="str">
            <v>KerraLite 11 x 11 bordered</v>
          </cell>
        </row>
        <row r="145">
          <cell r="A145" t="str">
            <v>KerraLite 15 x 15 bordered</v>
          </cell>
        </row>
        <row r="146">
          <cell r="A146" t="str">
            <v>KerraContact Ag 10 x 12.5cm</v>
          </cell>
        </row>
        <row r="147">
          <cell r="A147" t="str">
            <v>KerraContact Ag 15 x 15cm</v>
          </cell>
        </row>
        <row r="148">
          <cell r="A148" t="str">
            <v>KerraContact Ag 15 x 22.5cm</v>
          </cell>
        </row>
        <row r="149">
          <cell r="A149" t="str">
            <v>KerraContact Ag 20 x 40cm</v>
          </cell>
        </row>
        <row r="150">
          <cell r="A150" t="str">
            <v>KerraContact Ag 40 x 40cm</v>
          </cell>
        </row>
        <row r="151">
          <cell r="A151" t="str">
            <v>KerraContact Ag 10 x 120cm</v>
          </cell>
        </row>
        <row r="152">
          <cell r="A152" t="str">
            <v>KerraContact Ag 40 x 80cm</v>
          </cell>
        </row>
        <row r="153">
          <cell r="A153" t="str">
            <v>Wound Crown 3.3x3.8cm</v>
          </cell>
        </row>
        <row r="154">
          <cell r="A154" t="str">
            <v>Fistula Funnel 3.3x3cm</v>
          </cell>
        </row>
        <row r="155">
          <cell r="A155" t="str">
            <v>Isolator Strip 35.6x3.3cm</v>
          </cell>
        </row>
        <row r="156">
          <cell r="A156" t="str">
            <v>KerraFoam Simple Border (7.5 x 7.5cm)</v>
          </cell>
        </row>
        <row r="157">
          <cell r="A157" t="str">
            <v>KerraFoam Simple Border (10 x 10cm)</v>
          </cell>
        </row>
        <row r="158">
          <cell r="A158" t="str">
            <v xml:space="preserve">KerraFoam Simple Border (12.5 x 12.5cm) </v>
          </cell>
        </row>
        <row r="159">
          <cell r="A159" t="str">
            <v xml:space="preserve">KerraFoam Simple Border (15 x 15cm) </v>
          </cell>
        </row>
        <row r="160">
          <cell r="A160" t="str">
            <v xml:space="preserve">KerraFoam Simple Border (10 x 20cm) </v>
          </cell>
        </row>
        <row r="161">
          <cell r="A161" t="str">
            <v>KerraFoam Simple Border (15 x 20cm)</v>
          </cell>
        </row>
        <row r="162">
          <cell r="A162" t="str">
            <v xml:space="preserve">KerraFoam Simple (5 x 5cm) </v>
          </cell>
        </row>
        <row r="163">
          <cell r="A163" t="str">
            <v xml:space="preserve">KerraFoam Simple (10 x 10cm) </v>
          </cell>
        </row>
        <row r="164">
          <cell r="A164" t="str">
            <v xml:space="preserve">KerraFoam Simple (15 x 15cm) </v>
          </cell>
        </row>
        <row r="165">
          <cell r="A165" t="str">
            <v xml:space="preserve">KerraFoam Simple (10 x 20cm) </v>
          </cell>
        </row>
        <row r="166">
          <cell r="A166" t="str">
            <v>KerraFoam Simple (20 x 20cm)</v>
          </cell>
        </row>
      </sheetData>
      <sheetData sheetId="8">
        <row r="3">
          <cell r="A3" t="str">
            <v>NON TRAUMATIC NON POSTOPERATIVE INFECTIONS</v>
          </cell>
        </row>
        <row r="4">
          <cell r="A4" t="str">
            <v>NON TRAUMATIC ABSCESS</v>
          </cell>
        </row>
        <row r="5">
          <cell r="A5" t="str">
            <v>POSTOPERATIVE</v>
          </cell>
        </row>
        <row r="6">
          <cell r="A6" t="str">
            <v>TRAUMA</v>
          </cell>
        </row>
        <row r="7">
          <cell r="A7" t="str">
            <v>PLASTICS</v>
          </cell>
        </row>
        <row r="8">
          <cell r="A8" t="str">
            <v>CHRONIC WOUND</v>
          </cell>
        </row>
        <row r="9">
          <cell r="A9" t="str">
            <v>PALLIATION</v>
          </cell>
        </row>
        <row r="10">
          <cell r="A10" t="str">
            <v>HYGIENIC PREVENTION</v>
          </cell>
        </row>
        <row r="11">
          <cell r="A11" t="str">
            <v>VAC CHALLENGE GENERIC WOUND</v>
          </cell>
        </row>
      </sheetData>
      <sheetData sheetId="9">
        <row r="2">
          <cell r="A2" t="str">
            <v>1 DOCTOR HEALTH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AWD_StockOrder"/>
      <sheetName val="VisitsInvoice"/>
      <sheetName val="SETUP"/>
      <sheetName val="PNP2011"/>
      <sheetName val="WndTypes"/>
    </sheetNames>
    <sheetDataSet>
      <sheetData sheetId="0"/>
      <sheetData sheetId="1"/>
      <sheetData sheetId="2"/>
      <sheetData sheetId="3"/>
      <sheetData sheetId="4"/>
      <sheetData sheetId="5">
        <row r="4">
          <cell r="H4">
            <v>0</v>
          </cell>
        </row>
      </sheetData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73" totalsRowShown="0" headerRowDxfId="7" dataDxfId="6">
  <autoFilter ref="A1:F73" xr:uid="{00000000-0009-0000-0100-000001000000}"/>
  <sortState xmlns:xlrd2="http://schemas.microsoft.com/office/spreadsheetml/2017/richdata2" ref="A2:F65">
    <sortCondition ref="A1:A65"/>
  </sortState>
  <tableColumns count="6">
    <tableColumn id="1" xr3:uid="{00000000-0010-0000-0000-000001000000}" name="RowID" dataDxfId="5"/>
    <tableColumn id="2" xr3:uid="{00000000-0010-0000-0000-000002000000}" name="Sheet" dataDxfId="4"/>
    <tableColumn id="3" xr3:uid="{00000000-0010-0000-0000-000003000000}" name="DataGroup" dataDxfId="3"/>
    <tableColumn id="4" xr3:uid="{00000000-0010-0000-0000-000004000000}" name="Label" dataDxfId="2"/>
    <tableColumn id="5" xr3:uid="{00000000-0010-0000-0000-000005000000}" name="Value" dataDxfId="1"/>
    <tableColumn id="6" xr3:uid="{00000000-0010-0000-0000-000006000000}" name="Loc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npinvoices@acelity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mailto:anetroux@gmail.com" TargetMode="External"/><Relationship Id="rId117" Type="http://schemas.openxmlformats.org/officeDocument/2006/relationships/hyperlink" Target="mailto:imhutch@telkomsa.net" TargetMode="External"/><Relationship Id="rId21" Type="http://schemas.openxmlformats.org/officeDocument/2006/relationships/hyperlink" Target="mailto:janet.danford@mediclinic.co.za" TargetMode="External"/><Relationship Id="rId42" Type="http://schemas.openxmlformats.org/officeDocument/2006/relationships/hyperlink" Target="mailto:chrystalreneekrugel@gmail.com" TargetMode="External"/><Relationship Id="rId47" Type="http://schemas.openxmlformats.org/officeDocument/2006/relationships/hyperlink" Target="mailto:taumillicent@gmail.com" TargetMode="External"/><Relationship Id="rId63" Type="http://schemas.openxmlformats.org/officeDocument/2006/relationships/hyperlink" Target="mailto:adri.odendal@mediclinic.co.za" TargetMode="External"/><Relationship Id="rId68" Type="http://schemas.openxmlformats.org/officeDocument/2006/relationships/hyperlink" Target="mailto:yvonnebohmer@gmail.com" TargetMode="External"/><Relationship Id="rId84" Type="http://schemas.openxmlformats.org/officeDocument/2006/relationships/hyperlink" Target="mailto:ameldamaris@gmail.com" TargetMode="External"/><Relationship Id="rId89" Type="http://schemas.openxmlformats.org/officeDocument/2006/relationships/hyperlink" Target="mailto:carolinethenurse@gmail.com" TargetMode="External"/><Relationship Id="rId112" Type="http://schemas.openxmlformats.org/officeDocument/2006/relationships/hyperlink" Target="mailto:marykelingenfelder@gmail.com" TargetMode="External"/><Relationship Id="rId133" Type="http://schemas.openxmlformats.org/officeDocument/2006/relationships/hyperlink" Target="mailto:nellielambrechts@gmail.com" TargetMode="External"/><Relationship Id="rId138" Type="http://schemas.openxmlformats.org/officeDocument/2006/relationships/hyperlink" Target="mailto:barbara.beukes@gmail.com" TargetMode="External"/><Relationship Id="rId154" Type="http://schemas.openxmlformats.org/officeDocument/2006/relationships/hyperlink" Target="mailto:esmarie@absamail.co.za" TargetMode="External"/><Relationship Id="rId159" Type="http://schemas.openxmlformats.org/officeDocument/2006/relationships/hyperlink" Target="mailto:tonia.badenhorst@lifehealthcare.co.za" TargetMode="External"/><Relationship Id="rId170" Type="http://schemas.openxmlformats.org/officeDocument/2006/relationships/hyperlink" Target="mailto:touchofhealing@telkomsa.net" TargetMode="External"/><Relationship Id="rId16" Type="http://schemas.openxmlformats.org/officeDocument/2006/relationships/hyperlink" Target="mailto:asna@xsinet.co.za" TargetMode="External"/><Relationship Id="rId107" Type="http://schemas.openxmlformats.org/officeDocument/2006/relationships/hyperlink" Target="mailto:krijtnursing@iafrica.com" TargetMode="External"/><Relationship Id="rId11" Type="http://schemas.openxmlformats.org/officeDocument/2006/relationships/hyperlink" Target="mailto:villageclinic@isat.co.za" TargetMode="External"/><Relationship Id="rId32" Type="http://schemas.openxmlformats.org/officeDocument/2006/relationships/hyperlink" Target="mailto:jbentley@lantic.net" TargetMode="External"/><Relationship Id="rId37" Type="http://schemas.openxmlformats.org/officeDocument/2006/relationships/hyperlink" Target="mailto:karien.ferreira@vodamail.co.za" TargetMode="External"/><Relationship Id="rId53" Type="http://schemas.openxmlformats.org/officeDocument/2006/relationships/hyperlink" Target="mailto:owey@webmail.co.za" TargetMode="External"/><Relationship Id="rId58" Type="http://schemas.openxmlformats.org/officeDocument/2006/relationships/hyperlink" Target="mailto:woundcare@hermanus.co.za" TargetMode="External"/><Relationship Id="rId74" Type="http://schemas.openxmlformats.org/officeDocument/2006/relationships/hyperlink" Target="mailto:alexisngoy@yahoo.com" TargetMode="External"/><Relationship Id="rId79" Type="http://schemas.openxmlformats.org/officeDocument/2006/relationships/hyperlink" Target="mailto:annatjie.harris@lifehealthcare.co.za" TargetMode="External"/><Relationship Id="rId102" Type="http://schemas.openxmlformats.org/officeDocument/2006/relationships/hyperlink" Target="mailto:swanshomenursing@axxess.co.za" TargetMode="External"/><Relationship Id="rId123" Type="http://schemas.openxmlformats.org/officeDocument/2006/relationships/hyperlink" Target="mailto:moonhaven@vodamail.co.za" TargetMode="External"/><Relationship Id="rId128" Type="http://schemas.openxmlformats.org/officeDocument/2006/relationships/hyperlink" Target="mailto:woundclinicmilpark@telkomsa.net" TargetMode="External"/><Relationship Id="rId144" Type="http://schemas.openxmlformats.org/officeDocument/2006/relationships/hyperlink" Target="mailto:soniaainslie@telkomsa.net" TargetMode="External"/><Relationship Id="rId149" Type="http://schemas.openxmlformats.org/officeDocument/2006/relationships/hyperlink" Target="mailto:marietteswartwow@gmail.com" TargetMode="External"/><Relationship Id="rId5" Type="http://schemas.openxmlformats.org/officeDocument/2006/relationships/hyperlink" Target="mailto:leketirm@gmail.com" TargetMode="External"/><Relationship Id="rId90" Type="http://schemas.openxmlformats.org/officeDocument/2006/relationships/hyperlink" Target="mailto:Anel.vanwyk@lifehealthcare.co.za" TargetMode="External"/><Relationship Id="rId95" Type="http://schemas.openxmlformats.org/officeDocument/2006/relationships/hyperlink" Target="mailto:mia.dewet@gmail.com" TargetMode="External"/><Relationship Id="rId160" Type="http://schemas.openxmlformats.org/officeDocument/2006/relationships/hyperlink" Target="mailto:leilani.lvdm@gmail.com" TargetMode="External"/><Relationship Id="rId165" Type="http://schemas.openxmlformats.org/officeDocument/2006/relationships/hyperlink" Target="mailto:moutonbj@gmail.com" TargetMode="External"/><Relationship Id="rId22" Type="http://schemas.openxmlformats.org/officeDocument/2006/relationships/hyperlink" Target="mailto:bev.naransammy@gmail.com" TargetMode="External"/><Relationship Id="rId27" Type="http://schemas.openxmlformats.org/officeDocument/2006/relationships/hyperlink" Target="mailto:Colettenewton15@gmail.com" TargetMode="External"/><Relationship Id="rId43" Type="http://schemas.openxmlformats.org/officeDocument/2006/relationships/hyperlink" Target="mailto:antoinettehuman@gmail.com" TargetMode="External"/><Relationship Id="rId48" Type="http://schemas.openxmlformats.org/officeDocument/2006/relationships/hyperlink" Target="mailto:mrussell3@live.com" TargetMode="External"/><Relationship Id="rId64" Type="http://schemas.openxmlformats.org/officeDocument/2006/relationships/hyperlink" Target="mailto:hanlieswanepoel2@gmail.com" TargetMode="External"/><Relationship Id="rId69" Type="http://schemas.openxmlformats.org/officeDocument/2006/relationships/hyperlink" Target="mailto:marilyn@woundhelingclinic.co.za" TargetMode="External"/><Relationship Id="rId113" Type="http://schemas.openxmlformats.org/officeDocument/2006/relationships/hyperlink" Target="mailto:mariette.barnard@netcare.co.za" TargetMode="External"/><Relationship Id="rId118" Type="http://schemas.openxmlformats.org/officeDocument/2006/relationships/hyperlink" Target="mailto:tanclan@netactive.co.za" TargetMode="External"/><Relationship Id="rId134" Type="http://schemas.openxmlformats.org/officeDocument/2006/relationships/hyperlink" Target="mailto:ljlester@mweb.co.za" TargetMode="External"/><Relationship Id="rId139" Type="http://schemas.openxmlformats.org/officeDocument/2006/relationships/hyperlink" Target="mailto:suretha.wright@gmail.com" TargetMode="External"/><Relationship Id="rId80" Type="http://schemas.openxmlformats.org/officeDocument/2006/relationships/hyperlink" Target="mailto:gerdasadie@gmail.com" TargetMode="External"/><Relationship Id="rId85" Type="http://schemas.openxmlformats.org/officeDocument/2006/relationships/hyperlink" Target="mailto:junior.engelbrecht@gmail.com" TargetMode="External"/><Relationship Id="rId150" Type="http://schemas.openxmlformats.org/officeDocument/2006/relationships/hyperlink" Target="mailto:marietjie.fourie63@gmail.com" TargetMode="External"/><Relationship Id="rId155" Type="http://schemas.openxmlformats.org/officeDocument/2006/relationships/hyperlink" Target="mailto:dawienavanzyl@yahoo.com" TargetMode="External"/><Relationship Id="rId171" Type="http://schemas.openxmlformats.org/officeDocument/2006/relationships/hyperlink" Target="mailto:samuel.gadebe2010@gmail.com" TargetMode="External"/><Relationship Id="rId12" Type="http://schemas.openxmlformats.org/officeDocument/2006/relationships/hyperlink" Target="mailto:marlie.drajoberholzer@gmail.com" TargetMode="External"/><Relationship Id="rId17" Type="http://schemas.openxmlformats.org/officeDocument/2006/relationships/hyperlink" Target="mailto:hsevanvuuren@gmail.com" TargetMode="External"/><Relationship Id="rId33" Type="http://schemas.openxmlformats.org/officeDocument/2006/relationships/hyperlink" Target="mailto:lucretia.lowe188@gmail.com" TargetMode="External"/><Relationship Id="rId38" Type="http://schemas.openxmlformats.org/officeDocument/2006/relationships/hyperlink" Target="mailto:ayanda.sinqanda@gmail.com" TargetMode="External"/><Relationship Id="rId59" Type="http://schemas.openxmlformats.org/officeDocument/2006/relationships/hyperlink" Target="mailto:kobieschoeman@gmail.com" TargetMode="External"/><Relationship Id="rId103" Type="http://schemas.openxmlformats.org/officeDocument/2006/relationships/hyperlink" Target="mailto:sustersandra@gmail.com" TargetMode="External"/><Relationship Id="rId108" Type="http://schemas.openxmlformats.org/officeDocument/2006/relationships/hyperlink" Target="mailto:thejamos@mweb.co.za" TargetMode="External"/><Relationship Id="rId124" Type="http://schemas.openxmlformats.org/officeDocument/2006/relationships/hyperlink" Target="mailto:isabelu@telkomsa.net" TargetMode="External"/><Relationship Id="rId129" Type="http://schemas.openxmlformats.org/officeDocument/2006/relationships/hyperlink" Target="mailto:tphophi@mtnloaded.co.za" TargetMode="External"/><Relationship Id="rId54" Type="http://schemas.openxmlformats.org/officeDocument/2006/relationships/hyperlink" Target="mailto:ellis.fernhill@gmail.com" TargetMode="External"/><Relationship Id="rId70" Type="http://schemas.openxmlformats.org/officeDocument/2006/relationships/hyperlink" Target="mailto:4wounds@telkomsa.net" TargetMode="External"/><Relationship Id="rId75" Type="http://schemas.openxmlformats.org/officeDocument/2006/relationships/hyperlink" Target="mailto:sharlette.cullis@netcare.co.za" TargetMode="External"/><Relationship Id="rId91" Type="http://schemas.openxmlformats.org/officeDocument/2006/relationships/hyperlink" Target="mailto:bheid@telkomsa.net" TargetMode="External"/><Relationship Id="rId96" Type="http://schemas.openxmlformats.org/officeDocument/2006/relationships/hyperlink" Target="mailto:patriciab@mweb.co.za" TargetMode="External"/><Relationship Id="rId140" Type="http://schemas.openxmlformats.org/officeDocument/2006/relationships/hyperlink" Target="mailto:rouxisabel@vodamail.co.za" TargetMode="External"/><Relationship Id="rId145" Type="http://schemas.openxmlformats.org/officeDocument/2006/relationships/hyperlink" Target="mailto:renate.wannenburg@gmail.com" TargetMode="External"/><Relationship Id="rId161" Type="http://schemas.openxmlformats.org/officeDocument/2006/relationships/hyperlink" Target="mailto:elnashomed@gmail.com" TargetMode="External"/><Relationship Id="rId166" Type="http://schemas.openxmlformats.org/officeDocument/2006/relationships/hyperlink" Target="mailto:fynbos@arrienel.co.za" TargetMode="External"/><Relationship Id="rId1" Type="http://schemas.openxmlformats.org/officeDocument/2006/relationships/hyperlink" Target="mailto:elsabe.fourie@villagemail.co.za" TargetMode="External"/><Relationship Id="rId6" Type="http://schemas.openxmlformats.org/officeDocument/2006/relationships/hyperlink" Target="mailto:ttthandy@gmail.com" TargetMode="External"/><Relationship Id="rId15" Type="http://schemas.openxmlformats.org/officeDocument/2006/relationships/hyperlink" Target="mailto:petro.oberholzer@hotmail.com" TargetMode="External"/><Relationship Id="rId23" Type="http://schemas.openxmlformats.org/officeDocument/2006/relationships/hyperlink" Target="mailto:Norma.I.dupreez@vodamail.co.za" TargetMode="External"/><Relationship Id="rId28" Type="http://schemas.openxmlformats.org/officeDocument/2006/relationships/hyperlink" Target="mailto:gill.meintjes@gmail.com" TargetMode="External"/><Relationship Id="rId36" Type="http://schemas.openxmlformats.org/officeDocument/2006/relationships/hyperlink" Target="mailto:support@orthosport.co.za" TargetMode="External"/><Relationship Id="rId49" Type="http://schemas.openxmlformats.org/officeDocument/2006/relationships/hyperlink" Target="mailto:admin@helpinghandshomecare.co.za" TargetMode="External"/><Relationship Id="rId57" Type="http://schemas.openxmlformats.org/officeDocument/2006/relationships/hyperlink" Target="mailto:smitlydia@gmail.com" TargetMode="External"/><Relationship Id="rId106" Type="http://schemas.openxmlformats.org/officeDocument/2006/relationships/hyperlink" Target="mailto:sandra.chetty@yahoo.com" TargetMode="External"/><Relationship Id="rId114" Type="http://schemas.openxmlformats.org/officeDocument/2006/relationships/hyperlink" Target="mailto:martie.kearney@vodamail.co.za" TargetMode="External"/><Relationship Id="rId119" Type="http://schemas.openxmlformats.org/officeDocument/2006/relationships/hyperlink" Target="mailto:febeab@mweb.co.za" TargetMode="External"/><Relationship Id="rId127" Type="http://schemas.openxmlformats.org/officeDocument/2006/relationships/hyperlink" Target="mailto:zietsr@vodamail.co.za" TargetMode="External"/><Relationship Id="rId10" Type="http://schemas.openxmlformats.org/officeDocument/2006/relationships/hyperlink" Target="mailto:ansabetpretorius69@gmail.com" TargetMode="External"/><Relationship Id="rId31" Type="http://schemas.openxmlformats.org/officeDocument/2006/relationships/hyperlink" Target="mailto:Tia.Schoeman@mediclinic.co.za" TargetMode="External"/><Relationship Id="rId44" Type="http://schemas.openxmlformats.org/officeDocument/2006/relationships/hyperlink" Target="mailto:finance@snowdowne.co.za" TargetMode="External"/><Relationship Id="rId52" Type="http://schemas.openxmlformats.org/officeDocument/2006/relationships/hyperlink" Target="mailto:ismareldavermaak@ymail.com" TargetMode="External"/><Relationship Id="rId60" Type="http://schemas.openxmlformats.org/officeDocument/2006/relationships/hyperlink" Target="mailto:yvetteba@mweb.co.za" TargetMode="External"/><Relationship Id="rId65" Type="http://schemas.openxmlformats.org/officeDocument/2006/relationships/hyperlink" Target="mailto:adripotgieter9@gmail.com" TargetMode="External"/><Relationship Id="rId73" Type="http://schemas.openxmlformats.org/officeDocument/2006/relationships/hyperlink" Target="mailto:anneberzen@gmail.com" TargetMode="External"/><Relationship Id="rId78" Type="http://schemas.openxmlformats.org/officeDocument/2006/relationships/hyperlink" Target="mailto:asnyman@worldonline.co.za" TargetMode="External"/><Relationship Id="rId81" Type="http://schemas.openxmlformats.org/officeDocument/2006/relationships/hyperlink" Target="mailto:jolanda@imanihns.co.za" TargetMode="External"/><Relationship Id="rId86" Type="http://schemas.openxmlformats.org/officeDocument/2006/relationships/hyperlink" Target="mailto:leanalingenfelder@gmail.com" TargetMode="External"/><Relationship Id="rId94" Type="http://schemas.openxmlformats.org/officeDocument/2006/relationships/hyperlink" Target="mailto:fseleka@clinix.co.za" TargetMode="External"/><Relationship Id="rId99" Type="http://schemas.openxmlformats.org/officeDocument/2006/relationships/hyperlink" Target="mailto:Michellebosman.chs@gmail.com" TargetMode="External"/><Relationship Id="rId101" Type="http://schemas.openxmlformats.org/officeDocument/2006/relationships/hyperlink" Target="mailto:nelkriel@telkomsa.net" TargetMode="External"/><Relationship Id="rId122" Type="http://schemas.openxmlformats.org/officeDocument/2006/relationships/hyperlink" Target="mailto:susan@andula.co.za" TargetMode="External"/><Relationship Id="rId130" Type="http://schemas.openxmlformats.org/officeDocument/2006/relationships/hyperlink" Target="mailto:lorrainevl@vodamail.co.za" TargetMode="External"/><Relationship Id="rId135" Type="http://schemas.openxmlformats.org/officeDocument/2006/relationships/hyperlink" Target="mailto:woundcare.twc@gmail.com" TargetMode="External"/><Relationship Id="rId143" Type="http://schemas.openxmlformats.org/officeDocument/2006/relationships/hyperlink" Target="mailto:stoma.wound@telkomsa.net" TargetMode="External"/><Relationship Id="rId148" Type="http://schemas.openxmlformats.org/officeDocument/2006/relationships/hyperlink" Target="mailto:noreen.sass@gmail.com" TargetMode="External"/><Relationship Id="rId151" Type="http://schemas.openxmlformats.org/officeDocument/2006/relationships/hyperlink" Target="mailto:goldfieldsnursing@telkomsa.net" TargetMode="External"/><Relationship Id="rId156" Type="http://schemas.openxmlformats.org/officeDocument/2006/relationships/hyperlink" Target="mailto:deboer@lantic.net" TargetMode="External"/><Relationship Id="rId164" Type="http://schemas.openxmlformats.org/officeDocument/2006/relationships/hyperlink" Target="mailto:manager@emsliedejonge.co.za" TargetMode="External"/><Relationship Id="rId169" Type="http://schemas.openxmlformats.org/officeDocument/2006/relationships/hyperlink" Target="mailto:maryannbernon@icloud.com" TargetMode="External"/><Relationship Id="rId4" Type="http://schemas.openxmlformats.org/officeDocument/2006/relationships/hyperlink" Target="mailto:salomehorn70@gmail.com" TargetMode="External"/><Relationship Id="rId9" Type="http://schemas.openxmlformats.org/officeDocument/2006/relationships/hyperlink" Target="mailto:ibronwyn@yahoo.co.uk" TargetMode="External"/><Relationship Id="rId172" Type="http://schemas.openxmlformats.org/officeDocument/2006/relationships/hyperlink" Target="mailto:vdwaltjp@mweb.co.za" TargetMode="External"/><Relationship Id="rId13" Type="http://schemas.openxmlformats.org/officeDocument/2006/relationships/hyperlink" Target="mailto:martiecoetzee@telkomsa.net" TargetMode="External"/><Relationship Id="rId18" Type="http://schemas.openxmlformats.org/officeDocument/2006/relationships/hyperlink" Target="mailto:toekie.schoeman@gmail.com" TargetMode="External"/><Relationship Id="rId39" Type="http://schemas.openxmlformats.org/officeDocument/2006/relationships/hyperlink" Target="mailto:alison@coremedical.co.za" TargetMode="External"/><Relationship Id="rId109" Type="http://schemas.openxmlformats.org/officeDocument/2006/relationships/hyperlink" Target="mailto:berylj@xsinet.co.za" TargetMode="External"/><Relationship Id="rId34" Type="http://schemas.openxmlformats.org/officeDocument/2006/relationships/hyperlink" Target="mailto:me.enrica@gmail.com" TargetMode="External"/><Relationship Id="rId50" Type="http://schemas.openxmlformats.org/officeDocument/2006/relationships/hyperlink" Target="mailto:lekoloane.maropeng@gmail.com" TargetMode="External"/><Relationship Id="rId55" Type="http://schemas.openxmlformats.org/officeDocument/2006/relationships/hyperlink" Target="mailto:nelkriel@telkomsa.net" TargetMode="External"/><Relationship Id="rId76" Type="http://schemas.openxmlformats.org/officeDocument/2006/relationships/hyperlink" Target="mailto:thabedezodwa@gmail.com" TargetMode="External"/><Relationship Id="rId97" Type="http://schemas.openxmlformats.org/officeDocument/2006/relationships/hyperlink" Target="mailto:karen@kared4.co.za" TargetMode="External"/><Relationship Id="rId104" Type="http://schemas.openxmlformats.org/officeDocument/2006/relationships/hyperlink" Target="mailto:tsholo.mmutle@gmail.com" TargetMode="External"/><Relationship Id="rId120" Type="http://schemas.openxmlformats.org/officeDocument/2006/relationships/hyperlink" Target="mailto:dorothyc@telkomsa.net" TargetMode="External"/><Relationship Id="rId125" Type="http://schemas.openxmlformats.org/officeDocument/2006/relationships/hyperlink" Target="mailto:pieterkamp@telkomsa.net" TargetMode="External"/><Relationship Id="rId141" Type="http://schemas.openxmlformats.org/officeDocument/2006/relationships/hyperlink" Target="mailto:admin@swcs.co.za" TargetMode="External"/><Relationship Id="rId146" Type="http://schemas.openxmlformats.org/officeDocument/2006/relationships/hyperlink" Target="mailto:moultriepen@mweb.co.za" TargetMode="External"/><Relationship Id="rId167" Type="http://schemas.openxmlformats.org/officeDocument/2006/relationships/hyperlink" Target="mailto:elsjeburger@gmail.com" TargetMode="External"/><Relationship Id="rId7" Type="http://schemas.openxmlformats.org/officeDocument/2006/relationships/hyperlink" Target="mailto:ethel.andrews@gmail.com" TargetMode="External"/><Relationship Id="rId71" Type="http://schemas.openxmlformats.org/officeDocument/2006/relationships/hyperlink" Target="mailto:woundsct@gmail.com" TargetMode="External"/><Relationship Id="rId92" Type="http://schemas.openxmlformats.org/officeDocument/2006/relationships/hyperlink" Target="mailto:noenclaire@yahoo.com" TargetMode="External"/><Relationship Id="rId162" Type="http://schemas.openxmlformats.org/officeDocument/2006/relationships/hyperlink" Target="mailto:christina.winder@vodamail.co.za" TargetMode="External"/><Relationship Id="rId2" Type="http://schemas.openxmlformats.org/officeDocument/2006/relationships/hyperlink" Target="mailto:vandermerweisabel@gmail.com" TargetMode="External"/><Relationship Id="rId29" Type="http://schemas.openxmlformats.org/officeDocument/2006/relationships/hyperlink" Target="mailto:tzaneenwoundcareclinic@gmail.com" TargetMode="External"/><Relationship Id="rId24" Type="http://schemas.openxmlformats.org/officeDocument/2006/relationships/hyperlink" Target="mailto:leoven7@outlook.com" TargetMode="External"/><Relationship Id="rId40" Type="http://schemas.openxmlformats.org/officeDocument/2006/relationships/hyperlink" Target="mailto:daltonsa@easypages.com" TargetMode="External"/><Relationship Id="rId45" Type="http://schemas.openxmlformats.org/officeDocument/2006/relationships/hyperlink" Target="mailto:srstres@gmail.com" TargetMode="External"/><Relationship Id="rId66" Type="http://schemas.openxmlformats.org/officeDocument/2006/relationships/hyperlink" Target="mailto:rnmeganlindsay@gmail.com" TargetMode="External"/><Relationship Id="rId87" Type="http://schemas.openxmlformats.org/officeDocument/2006/relationships/hyperlink" Target="mailto:bonde76.pt@gmail.com" TargetMode="External"/><Relationship Id="rId110" Type="http://schemas.openxmlformats.org/officeDocument/2006/relationships/hyperlink" Target="mailto:iamedp@myconnection.co.za" TargetMode="External"/><Relationship Id="rId115" Type="http://schemas.openxmlformats.org/officeDocument/2006/relationships/hyperlink" Target="mailto:qhshomecare@cybertek.co.za" TargetMode="External"/><Relationship Id="rId131" Type="http://schemas.openxmlformats.org/officeDocument/2006/relationships/hyperlink" Target="mailto:laurien@telkomsa.net" TargetMode="External"/><Relationship Id="rId136" Type="http://schemas.openxmlformats.org/officeDocument/2006/relationships/hyperlink" Target="mailto:chantal@mghuggins.co.za" TargetMode="External"/><Relationship Id="rId157" Type="http://schemas.openxmlformats.org/officeDocument/2006/relationships/hyperlink" Target="mailto:reception@clinicaregroup.com" TargetMode="External"/><Relationship Id="rId61" Type="http://schemas.openxmlformats.org/officeDocument/2006/relationships/hyperlink" Target="mailto:rb.epost@gmail.com" TargetMode="External"/><Relationship Id="rId82" Type="http://schemas.openxmlformats.org/officeDocument/2006/relationships/hyperlink" Target="mailto:msviljoen13@gmail.com" TargetMode="External"/><Relationship Id="rId152" Type="http://schemas.openxmlformats.org/officeDocument/2006/relationships/hyperlink" Target="mailto:privatenursing1@gmail.com" TargetMode="External"/><Relationship Id="rId173" Type="http://schemas.openxmlformats.org/officeDocument/2006/relationships/printerSettings" Target="../printerSettings/printerSettings5.bin"/><Relationship Id="rId19" Type="http://schemas.openxmlformats.org/officeDocument/2006/relationships/hyperlink" Target="mailto:mcis@lantic.net" TargetMode="External"/><Relationship Id="rId14" Type="http://schemas.openxmlformats.org/officeDocument/2006/relationships/hyperlink" Target="mailto:vanessap@telkomsa.net" TargetMode="External"/><Relationship Id="rId30" Type="http://schemas.openxmlformats.org/officeDocument/2006/relationships/hyperlink" Target="mailto:nyaminxoklaas@gmail.com" TargetMode="External"/><Relationship Id="rId35" Type="http://schemas.openxmlformats.org/officeDocument/2006/relationships/hyperlink" Target="mailto:sheralym.sajiwan@gmail.com" TargetMode="External"/><Relationship Id="rId56" Type="http://schemas.openxmlformats.org/officeDocument/2006/relationships/hyperlink" Target="mailto:info@thecedarwoundcare.co.za" TargetMode="External"/><Relationship Id="rId77" Type="http://schemas.openxmlformats.org/officeDocument/2006/relationships/hyperlink" Target="mailto:pretanmarie@gmail.com" TargetMode="External"/><Relationship Id="rId100" Type="http://schemas.openxmlformats.org/officeDocument/2006/relationships/hyperlink" Target="mailto:trudie@rdup.com" TargetMode="External"/><Relationship Id="rId105" Type="http://schemas.openxmlformats.org/officeDocument/2006/relationships/hyperlink" Target="mailto:medi-coast@telkomsa.net" TargetMode="External"/><Relationship Id="rId126" Type="http://schemas.openxmlformats.org/officeDocument/2006/relationships/hyperlink" Target="mailto:marie.backeberg@gmail.com" TargetMode="External"/><Relationship Id="rId147" Type="http://schemas.openxmlformats.org/officeDocument/2006/relationships/hyperlink" Target="mailto:wounds@nurserve.co.za" TargetMode="External"/><Relationship Id="rId168" Type="http://schemas.openxmlformats.org/officeDocument/2006/relationships/hyperlink" Target="mailto:rinafourie@telkomsa.net" TargetMode="External"/><Relationship Id="rId8" Type="http://schemas.openxmlformats.org/officeDocument/2006/relationships/hyperlink" Target="mailto:wasc@mweb.co.za" TargetMode="External"/><Relationship Id="rId51" Type="http://schemas.openxmlformats.org/officeDocument/2006/relationships/hyperlink" Target="mailto:sgrobler@global.co.za" TargetMode="External"/><Relationship Id="rId72" Type="http://schemas.openxmlformats.org/officeDocument/2006/relationships/hyperlink" Target="mailto:tzaneenwoundcareclinic@gmail.com" TargetMode="External"/><Relationship Id="rId93" Type="http://schemas.openxmlformats.org/officeDocument/2006/relationships/hyperlink" Target="mailto:Sharon.Harbans@gmail.com" TargetMode="External"/><Relationship Id="rId98" Type="http://schemas.openxmlformats.org/officeDocument/2006/relationships/hyperlink" Target="mailto:medico.woundcare@gmail.com" TargetMode="External"/><Relationship Id="rId121" Type="http://schemas.openxmlformats.org/officeDocument/2006/relationships/hyperlink" Target="mailto:ria.sigal@webmail.co.za" TargetMode="External"/><Relationship Id="rId142" Type="http://schemas.openxmlformats.org/officeDocument/2006/relationships/hyperlink" Target="mailto:jabark@vodamail.co.za" TargetMode="External"/><Relationship Id="rId163" Type="http://schemas.openxmlformats.org/officeDocument/2006/relationships/hyperlink" Target="mailto:melody.rooi260@gmail.com" TargetMode="External"/><Relationship Id="rId3" Type="http://schemas.openxmlformats.org/officeDocument/2006/relationships/hyperlink" Target="mailto:hanrivan@telkomsa.net" TargetMode="External"/><Relationship Id="rId25" Type="http://schemas.openxmlformats.org/officeDocument/2006/relationships/hyperlink" Target="mailto:besseling@telkomsa.net" TargetMode="External"/><Relationship Id="rId46" Type="http://schemas.openxmlformats.org/officeDocument/2006/relationships/hyperlink" Target="mailto:thewoundclinic@gmail.com" TargetMode="External"/><Relationship Id="rId67" Type="http://schemas.openxmlformats.org/officeDocument/2006/relationships/hyperlink" Target="mailto:jacobacoetzer@telkomsa.net" TargetMode="External"/><Relationship Id="rId116" Type="http://schemas.openxmlformats.org/officeDocument/2006/relationships/hyperlink" Target="mailto:jmvtonder@absamail.co.za" TargetMode="External"/><Relationship Id="rId137" Type="http://schemas.openxmlformats.org/officeDocument/2006/relationships/hyperlink" Target="mailto:videttev.woundcare@eject.co.za" TargetMode="External"/><Relationship Id="rId158" Type="http://schemas.openxmlformats.org/officeDocument/2006/relationships/hyperlink" Target="mailto:wenadekock@telkomsa.net" TargetMode="External"/><Relationship Id="rId20" Type="http://schemas.openxmlformats.org/officeDocument/2006/relationships/hyperlink" Target="mailto:louisegoslett@gmail.com" TargetMode="External"/><Relationship Id="rId41" Type="http://schemas.openxmlformats.org/officeDocument/2006/relationships/hyperlink" Target="mailto:kroondagsorg@gmail.com" TargetMode="External"/><Relationship Id="rId62" Type="http://schemas.openxmlformats.org/officeDocument/2006/relationships/hyperlink" Target="mailto:kwood56@hotmail.com" TargetMode="External"/><Relationship Id="rId83" Type="http://schemas.openxmlformats.org/officeDocument/2006/relationships/hyperlink" Target="mailto:modikwer@gmail.com" TargetMode="External"/><Relationship Id="rId88" Type="http://schemas.openxmlformats.org/officeDocument/2006/relationships/hyperlink" Target="mailto:katem@scottnet.co.za" TargetMode="External"/><Relationship Id="rId111" Type="http://schemas.openxmlformats.org/officeDocument/2006/relationships/hyperlink" Target="mailto:palesakagi@hotmail.com" TargetMode="External"/><Relationship Id="rId132" Type="http://schemas.openxmlformats.org/officeDocument/2006/relationships/hyperlink" Target="mailto:eva.lekwa@gmail.com" TargetMode="External"/><Relationship Id="rId153" Type="http://schemas.openxmlformats.org/officeDocument/2006/relationships/hyperlink" Target="mailto:georgewoundclini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F73"/>
  <sheetViews>
    <sheetView topLeftCell="A61" workbookViewId="0">
      <selection activeCell="E71" sqref="E71"/>
    </sheetView>
  </sheetViews>
  <sheetFormatPr defaultColWidth="9.140625" defaultRowHeight="15" x14ac:dyDescent="0.25"/>
  <cols>
    <col min="1" max="1" width="9" style="161" bestFit="1" customWidth="1"/>
    <col min="2" max="2" width="12.5703125" style="161" bestFit="1" customWidth="1"/>
    <col min="3" max="3" width="15.140625" style="161" bestFit="1" customWidth="1"/>
    <col min="4" max="4" width="20.42578125" style="161" bestFit="1" customWidth="1"/>
    <col min="5" max="5" width="40.7109375" style="164" customWidth="1"/>
    <col min="6" max="6" width="24.28515625" style="164" customWidth="1"/>
    <col min="7" max="16384" width="9.140625" style="161"/>
  </cols>
  <sheetData>
    <row r="1" spans="1:6" x14ac:dyDescent="0.25">
      <c r="A1" s="160" t="s">
        <v>402</v>
      </c>
      <c r="B1" s="160" t="s">
        <v>399</v>
      </c>
      <c r="C1" s="160" t="s">
        <v>401</v>
      </c>
      <c r="D1" s="160" t="s">
        <v>403</v>
      </c>
      <c r="E1" s="160" t="s">
        <v>400</v>
      </c>
      <c r="F1" s="170" t="s">
        <v>408</v>
      </c>
    </row>
    <row r="2" spans="1:6" x14ac:dyDescent="0.25">
      <c r="A2" s="162">
        <v>1</v>
      </c>
      <c r="B2" s="164" t="s">
        <v>554</v>
      </c>
      <c r="C2" s="165" t="s">
        <v>404</v>
      </c>
      <c r="D2" s="165" t="s">
        <v>1902</v>
      </c>
      <c r="E2" s="167" t="str">
        <f>IF(pnpname="","Null",pnpname)</f>
        <v>Null</v>
      </c>
      <c r="F2" s="173" t="s">
        <v>1919</v>
      </c>
    </row>
    <row r="3" spans="1:6" x14ac:dyDescent="0.25">
      <c r="A3" s="162">
        <v>2</v>
      </c>
      <c r="B3" s="164" t="s">
        <v>554</v>
      </c>
      <c r="C3" s="164" t="s">
        <v>555</v>
      </c>
      <c r="D3" s="164" t="s">
        <v>405</v>
      </c>
      <c r="E3" s="166" t="str">
        <f xml:space="preserve"> IF(PATIENT_NAME="","Null",PATIENT_NAME)</f>
        <v>Null</v>
      </c>
      <c r="F3" s="173" t="s">
        <v>1919</v>
      </c>
    </row>
    <row r="4" spans="1:6" x14ac:dyDescent="0.25">
      <c r="A4" s="162">
        <v>3</v>
      </c>
      <c r="B4" s="164" t="s">
        <v>554</v>
      </c>
      <c r="C4" s="164" t="s">
        <v>555</v>
      </c>
      <c r="D4" s="161" t="s">
        <v>407</v>
      </c>
      <c r="E4" s="166" t="str">
        <f>IF(ISERROR(VLOOKUP(Patient_Medical_Aid,Med_Aids!A:B,2,0)),"Null", VLOOKUP(Patient_Medical_Aid,Med_Aids!A:B,2,0))</f>
        <v>Null</v>
      </c>
      <c r="F4" s="173" t="s">
        <v>1919</v>
      </c>
    </row>
    <row r="5" spans="1:6" x14ac:dyDescent="0.25">
      <c r="A5" s="162">
        <v>4</v>
      </c>
      <c r="B5" s="164" t="s">
        <v>554</v>
      </c>
      <c r="C5" s="164" t="s">
        <v>555</v>
      </c>
      <c r="D5" s="161" t="s">
        <v>413</v>
      </c>
      <c r="E5" s="163" t="str">
        <f xml:space="preserve"> IF(Patient_Medical_Aid_Number="","Null", Patient_Medical_Aid_Number)</f>
        <v>Null</v>
      </c>
      <c r="F5" s="173" t="s">
        <v>1919</v>
      </c>
    </row>
    <row r="6" spans="1:6" x14ac:dyDescent="0.25">
      <c r="A6" s="162">
        <v>5</v>
      </c>
      <c r="B6" s="164" t="s">
        <v>554</v>
      </c>
      <c r="C6" s="164" t="s">
        <v>478</v>
      </c>
      <c r="D6" s="164" t="s">
        <v>1921</v>
      </c>
      <c r="E6" s="163" t="str">
        <f>IF(inv_no1="", "Null",inv_no1)</f>
        <v>Null</v>
      </c>
      <c r="F6" s="173" t="s">
        <v>1919</v>
      </c>
    </row>
    <row r="7" spans="1:6" x14ac:dyDescent="0.25">
      <c r="A7" s="162">
        <v>6</v>
      </c>
      <c r="B7" s="164" t="s">
        <v>554</v>
      </c>
      <c r="C7" s="164" t="s">
        <v>478</v>
      </c>
      <c r="D7" s="164" t="s">
        <v>1918</v>
      </c>
      <c r="E7" s="168" t="str">
        <f>IF(inv_date1="","Null",inv_date1)</f>
        <v>Null</v>
      </c>
      <c r="F7" s="173" t="s">
        <v>1919</v>
      </c>
    </row>
    <row r="8" spans="1:6" x14ac:dyDescent="0.25">
      <c r="A8" s="162">
        <v>7</v>
      </c>
      <c r="B8" s="164" t="s">
        <v>554</v>
      </c>
      <c r="C8" s="165" t="s">
        <v>539</v>
      </c>
      <c r="D8" s="165" t="s">
        <v>479</v>
      </c>
      <c r="E8" s="171" t="str">
        <f>IF(Date1="","Null", Date1)</f>
        <v>Null</v>
      </c>
      <c r="F8" s="173" t="s">
        <v>1919</v>
      </c>
    </row>
    <row r="9" spans="1:6" x14ac:dyDescent="0.25">
      <c r="A9" s="162">
        <v>8</v>
      </c>
      <c r="B9" s="164" t="s">
        <v>554</v>
      </c>
      <c r="C9" s="164" t="s">
        <v>539</v>
      </c>
      <c r="D9" s="164" t="s">
        <v>480</v>
      </c>
      <c r="E9" s="171" t="str">
        <f>IF(Type1="","Null", Type1)</f>
        <v>Null</v>
      </c>
      <c r="F9" s="173" t="s">
        <v>1919</v>
      </c>
    </row>
    <row r="10" spans="1:6" x14ac:dyDescent="0.25">
      <c r="A10" s="162">
        <v>9</v>
      </c>
      <c r="B10" s="164" t="s">
        <v>554</v>
      </c>
      <c r="C10" s="164" t="s">
        <v>539</v>
      </c>
      <c r="D10" s="164" t="s">
        <v>481</v>
      </c>
      <c r="E10" s="171" t="str">
        <f>IF(Reason1="","Null", Reason1)</f>
        <v>Null</v>
      </c>
      <c r="F10" s="173" t="s">
        <v>1919</v>
      </c>
    </row>
    <row r="11" spans="1:6" x14ac:dyDescent="0.25">
      <c r="A11" s="162">
        <v>10</v>
      </c>
      <c r="B11" s="164" t="s">
        <v>554</v>
      </c>
      <c r="C11" s="165" t="s">
        <v>539</v>
      </c>
      <c r="D11" s="165" t="s">
        <v>482</v>
      </c>
      <c r="E11" s="172" t="str">
        <f>IF(AMOUNT1=0,"Null", AMOUNT1)</f>
        <v>Null</v>
      </c>
      <c r="F11" s="173" t="s">
        <v>1919</v>
      </c>
    </row>
    <row r="12" spans="1:6" x14ac:dyDescent="0.25">
      <c r="A12" s="162">
        <v>11</v>
      </c>
      <c r="B12" s="164" t="s">
        <v>554</v>
      </c>
      <c r="C12" s="165" t="s">
        <v>540</v>
      </c>
      <c r="D12" s="165" t="s">
        <v>483</v>
      </c>
      <c r="E12" s="171" t="str">
        <f>IF(Date2="","Null", Date2)</f>
        <v>Null</v>
      </c>
      <c r="F12" s="173" t="s">
        <v>1919</v>
      </c>
    </row>
    <row r="13" spans="1:6" x14ac:dyDescent="0.25">
      <c r="A13" s="162">
        <v>12</v>
      </c>
      <c r="B13" s="164" t="s">
        <v>554</v>
      </c>
      <c r="C13" s="165" t="s">
        <v>540</v>
      </c>
      <c r="D13" s="165" t="s">
        <v>484</v>
      </c>
      <c r="E13" s="171" t="str">
        <f>IF(Type2="","Null", Type2)</f>
        <v>Null</v>
      </c>
      <c r="F13" s="173" t="s">
        <v>1919</v>
      </c>
    </row>
    <row r="14" spans="1:6" x14ac:dyDescent="0.25">
      <c r="A14" s="162">
        <v>13</v>
      </c>
      <c r="B14" s="164" t="s">
        <v>554</v>
      </c>
      <c r="C14" s="165" t="s">
        <v>540</v>
      </c>
      <c r="D14" s="165" t="s">
        <v>485</v>
      </c>
      <c r="E14" s="171" t="str">
        <f>IF(Reason2="","Null", Reason2)</f>
        <v>Null</v>
      </c>
      <c r="F14" s="173" t="s">
        <v>1919</v>
      </c>
    </row>
    <row r="15" spans="1:6" x14ac:dyDescent="0.25">
      <c r="A15" s="162">
        <v>14</v>
      </c>
      <c r="B15" s="164" t="s">
        <v>554</v>
      </c>
      <c r="C15" s="165" t="s">
        <v>540</v>
      </c>
      <c r="D15" s="165" t="s">
        <v>486</v>
      </c>
      <c r="E15" s="172" t="str">
        <f>IF(AMOUNT2=0,"Null", AMOUNT2)</f>
        <v>Null</v>
      </c>
      <c r="F15" s="173" t="s">
        <v>1919</v>
      </c>
    </row>
    <row r="16" spans="1:6" x14ac:dyDescent="0.25">
      <c r="A16" s="162">
        <v>15</v>
      </c>
      <c r="B16" s="164" t="s">
        <v>554</v>
      </c>
      <c r="C16" s="165" t="s">
        <v>541</v>
      </c>
      <c r="D16" s="165" t="s">
        <v>487</v>
      </c>
      <c r="E16" s="171" t="str">
        <f>IF(Date3="","Null", Date3)</f>
        <v>Null</v>
      </c>
      <c r="F16" s="173" t="s">
        <v>1919</v>
      </c>
    </row>
    <row r="17" spans="1:6" x14ac:dyDescent="0.25">
      <c r="A17" s="162">
        <v>16</v>
      </c>
      <c r="B17" s="164" t="s">
        <v>554</v>
      </c>
      <c r="C17" s="165" t="s">
        <v>541</v>
      </c>
      <c r="D17" s="165" t="s">
        <v>488</v>
      </c>
      <c r="E17" s="171" t="str">
        <f>IF(Type3="","Null", Type3)</f>
        <v>Null</v>
      </c>
      <c r="F17" s="173" t="s">
        <v>1919</v>
      </c>
    </row>
    <row r="18" spans="1:6" x14ac:dyDescent="0.25">
      <c r="A18" s="162">
        <v>17</v>
      </c>
      <c r="B18" s="164" t="s">
        <v>554</v>
      </c>
      <c r="C18" s="165" t="s">
        <v>541</v>
      </c>
      <c r="D18" s="165" t="s">
        <v>489</v>
      </c>
      <c r="E18" s="171" t="str">
        <f>IF(Reason3="","Null", Reason3)</f>
        <v>Null</v>
      </c>
      <c r="F18" s="173" t="s">
        <v>1919</v>
      </c>
    </row>
    <row r="19" spans="1:6" x14ac:dyDescent="0.25">
      <c r="A19" s="162">
        <v>18</v>
      </c>
      <c r="B19" s="164" t="s">
        <v>554</v>
      </c>
      <c r="C19" s="165" t="s">
        <v>541</v>
      </c>
      <c r="D19" s="165" t="s">
        <v>490</v>
      </c>
      <c r="E19" s="172" t="str">
        <f>IF(AMOUNT3=0,"Null", AMOUNT3)</f>
        <v>Null</v>
      </c>
      <c r="F19" s="173" t="s">
        <v>1919</v>
      </c>
    </row>
    <row r="20" spans="1:6" x14ac:dyDescent="0.25">
      <c r="A20" s="162">
        <v>19</v>
      </c>
      <c r="B20" s="164" t="s">
        <v>554</v>
      </c>
      <c r="C20" s="165" t="s">
        <v>542</v>
      </c>
      <c r="D20" s="165" t="s">
        <v>491</v>
      </c>
      <c r="E20" s="171" t="str">
        <f>IF(Date4="","Null", Date4)</f>
        <v>Null</v>
      </c>
      <c r="F20" s="173" t="s">
        <v>1919</v>
      </c>
    </row>
    <row r="21" spans="1:6" x14ac:dyDescent="0.25">
      <c r="A21" s="162">
        <v>20</v>
      </c>
      <c r="B21" s="164" t="s">
        <v>554</v>
      </c>
      <c r="C21" s="165" t="s">
        <v>542</v>
      </c>
      <c r="D21" s="165" t="s">
        <v>492</v>
      </c>
      <c r="E21" s="171" t="str">
        <f>IF(Type4="","Null", Type4)</f>
        <v>Null</v>
      </c>
      <c r="F21" s="173" t="s">
        <v>1919</v>
      </c>
    </row>
    <row r="22" spans="1:6" x14ac:dyDescent="0.25">
      <c r="A22" s="162">
        <v>21</v>
      </c>
      <c r="B22" s="164" t="s">
        <v>554</v>
      </c>
      <c r="C22" s="165" t="s">
        <v>542</v>
      </c>
      <c r="D22" s="165" t="s">
        <v>493</v>
      </c>
      <c r="E22" s="171" t="str">
        <f>IF(Reason4="","Null", Reason4)</f>
        <v>Null</v>
      </c>
      <c r="F22" s="173" t="s">
        <v>1919</v>
      </c>
    </row>
    <row r="23" spans="1:6" x14ac:dyDescent="0.25">
      <c r="A23" s="162">
        <v>22</v>
      </c>
      <c r="B23" s="164" t="s">
        <v>554</v>
      </c>
      <c r="C23" s="165" t="s">
        <v>542</v>
      </c>
      <c r="D23" s="165" t="s">
        <v>494</v>
      </c>
      <c r="E23" s="172" t="str">
        <f>IF(AMOUNT4=0,"Null", AMOUNT4)</f>
        <v>Null</v>
      </c>
      <c r="F23" s="173" t="s">
        <v>1919</v>
      </c>
    </row>
    <row r="24" spans="1:6" x14ac:dyDescent="0.25">
      <c r="A24" s="162">
        <v>23</v>
      </c>
      <c r="B24" s="164" t="s">
        <v>554</v>
      </c>
      <c r="C24" s="165" t="s">
        <v>543</v>
      </c>
      <c r="D24" s="165" t="s">
        <v>495</v>
      </c>
      <c r="E24" s="171" t="str">
        <f>IF(Date5="","Null", Date5)</f>
        <v>Null</v>
      </c>
      <c r="F24" s="173" t="s">
        <v>1919</v>
      </c>
    </row>
    <row r="25" spans="1:6" x14ac:dyDescent="0.25">
      <c r="A25" s="162">
        <v>24</v>
      </c>
      <c r="B25" s="164" t="s">
        <v>554</v>
      </c>
      <c r="C25" s="164" t="s">
        <v>543</v>
      </c>
      <c r="D25" s="164" t="s">
        <v>496</v>
      </c>
      <c r="E25" s="171" t="str">
        <f>IF(Type5="","Null", Type5)</f>
        <v>Null</v>
      </c>
      <c r="F25" s="173" t="s">
        <v>1919</v>
      </c>
    </row>
    <row r="26" spans="1:6" x14ac:dyDescent="0.25">
      <c r="A26" s="162">
        <v>25</v>
      </c>
      <c r="B26" s="164" t="s">
        <v>554</v>
      </c>
      <c r="C26" s="164" t="s">
        <v>543</v>
      </c>
      <c r="D26" s="164" t="s">
        <v>497</v>
      </c>
      <c r="E26" s="171" t="str">
        <f>IF(Reason5="","Null", Reason5)</f>
        <v>Null</v>
      </c>
      <c r="F26" s="173" t="s">
        <v>1919</v>
      </c>
    </row>
    <row r="27" spans="1:6" x14ac:dyDescent="0.25">
      <c r="A27" s="162">
        <v>26</v>
      </c>
      <c r="B27" s="164" t="s">
        <v>554</v>
      </c>
      <c r="C27" s="164" t="s">
        <v>543</v>
      </c>
      <c r="D27" s="164" t="s">
        <v>498</v>
      </c>
      <c r="E27" s="172" t="str">
        <f>IF(AMOUNT5=0,"Null", AMOUNT5)</f>
        <v>Null</v>
      </c>
      <c r="F27" s="173" t="s">
        <v>1919</v>
      </c>
    </row>
    <row r="28" spans="1:6" x14ac:dyDescent="0.25">
      <c r="A28" s="162">
        <v>27</v>
      </c>
      <c r="B28" s="164" t="s">
        <v>554</v>
      </c>
      <c r="C28" s="164" t="s">
        <v>544</v>
      </c>
      <c r="D28" s="164" t="s">
        <v>499</v>
      </c>
      <c r="E28" s="171" t="str">
        <f>IF(Date6="","Null", Date6)</f>
        <v>Null</v>
      </c>
      <c r="F28" s="173" t="s">
        <v>1919</v>
      </c>
    </row>
    <row r="29" spans="1:6" x14ac:dyDescent="0.25">
      <c r="A29" s="162">
        <v>28</v>
      </c>
      <c r="B29" s="164" t="s">
        <v>554</v>
      </c>
      <c r="C29" s="164" t="s">
        <v>544</v>
      </c>
      <c r="D29" s="164" t="s">
        <v>500</v>
      </c>
      <c r="E29" s="171" t="str">
        <f>IF(Type6="","Null", Type6)</f>
        <v>Null</v>
      </c>
      <c r="F29" s="173" t="s">
        <v>1919</v>
      </c>
    </row>
    <row r="30" spans="1:6" x14ac:dyDescent="0.25">
      <c r="A30" s="162">
        <v>29</v>
      </c>
      <c r="B30" s="164" t="s">
        <v>554</v>
      </c>
      <c r="C30" s="164" t="s">
        <v>544</v>
      </c>
      <c r="D30" s="164" t="s">
        <v>501</v>
      </c>
      <c r="E30" s="171" t="str">
        <f>IF(Reason6="","Null", Reason6)</f>
        <v>Null</v>
      </c>
      <c r="F30" s="173" t="s">
        <v>1919</v>
      </c>
    </row>
    <row r="31" spans="1:6" x14ac:dyDescent="0.25">
      <c r="A31" s="162">
        <v>30</v>
      </c>
      <c r="B31" s="164" t="s">
        <v>554</v>
      </c>
      <c r="C31" s="164" t="s">
        <v>544</v>
      </c>
      <c r="D31" s="164" t="s">
        <v>502</v>
      </c>
      <c r="E31" s="172" t="str">
        <f>IF(AMOUNT6=0,"Null", AMOUNT6)</f>
        <v>Null</v>
      </c>
      <c r="F31" s="173" t="s">
        <v>1919</v>
      </c>
    </row>
    <row r="32" spans="1:6" x14ac:dyDescent="0.25">
      <c r="A32" s="162">
        <v>31</v>
      </c>
      <c r="B32" s="164" t="s">
        <v>554</v>
      </c>
      <c r="C32" s="164" t="s">
        <v>545</v>
      </c>
      <c r="D32" s="164" t="s">
        <v>503</v>
      </c>
      <c r="E32" s="171" t="str">
        <f>IF(Date7="","Null", Date7)</f>
        <v>Null</v>
      </c>
      <c r="F32" s="173" t="s">
        <v>1919</v>
      </c>
    </row>
    <row r="33" spans="1:6" x14ac:dyDescent="0.25">
      <c r="A33" s="162">
        <v>32</v>
      </c>
      <c r="B33" s="164" t="s">
        <v>554</v>
      </c>
      <c r="C33" s="164" t="s">
        <v>545</v>
      </c>
      <c r="D33" s="164" t="s">
        <v>504</v>
      </c>
      <c r="E33" s="171" t="str">
        <f>IF(Type7="","Null", Type7)</f>
        <v>Null</v>
      </c>
      <c r="F33" s="173" t="s">
        <v>1919</v>
      </c>
    </row>
    <row r="34" spans="1:6" x14ac:dyDescent="0.25">
      <c r="A34" s="162">
        <v>33</v>
      </c>
      <c r="B34" s="164" t="s">
        <v>554</v>
      </c>
      <c r="C34" s="164" t="s">
        <v>545</v>
      </c>
      <c r="D34" s="164" t="s">
        <v>505</v>
      </c>
      <c r="E34" s="171" t="str">
        <f>IF(Reason7="","Null", Reason7)</f>
        <v>Null</v>
      </c>
      <c r="F34" s="173" t="s">
        <v>1919</v>
      </c>
    </row>
    <row r="35" spans="1:6" x14ac:dyDescent="0.25">
      <c r="A35" s="162">
        <v>34</v>
      </c>
      <c r="B35" s="164" t="s">
        <v>554</v>
      </c>
      <c r="C35" s="164" t="s">
        <v>545</v>
      </c>
      <c r="D35" s="164" t="s">
        <v>506</v>
      </c>
      <c r="E35" s="172" t="str">
        <f>IF(AMOUNT7=0,"Null", AMOUNT7)</f>
        <v>Null</v>
      </c>
      <c r="F35" s="173" t="s">
        <v>1919</v>
      </c>
    </row>
    <row r="36" spans="1:6" x14ac:dyDescent="0.25">
      <c r="A36" s="162">
        <v>35</v>
      </c>
      <c r="B36" s="164" t="s">
        <v>554</v>
      </c>
      <c r="C36" s="164" t="s">
        <v>546</v>
      </c>
      <c r="D36" s="164" t="s">
        <v>507</v>
      </c>
      <c r="E36" s="171" t="str">
        <f>IF(Date8="","Null", Date8)</f>
        <v>Null</v>
      </c>
      <c r="F36" s="173" t="s">
        <v>1919</v>
      </c>
    </row>
    <row r="37" spans="1:6" x14ac:dyDescent="0.25">
      <c r="A37" s="162">
        <v>36</v>
      </c>
      <c r="B37" s="164" t="s">
        <v>554</v>
      </c>
      <c r="C37" s="164" t="s">
        <v>546</v>
      </c>
      <c r="D37" s="164" t="s">
        <v>508</v>
      </c>
      <c r="E37" s="171" t="str">
        <f>IF(Type8="","Null", Type8)</f>
        <v>Null</v>
      </c>
      <c r="F37" s="173" t="s">
        <v>1919</v>
      </c>
    </row>
    <row r="38" spans="1:6" x14ac:dyDescent="0.25">
      <c r="A38" s="162">
        <v>37</v>
      </c>
      <c r="B38" s="164" t="s">
        <v>554</v>
      </c>
      <c r="C38" s="164" t="s">
        <v>546</v>
      </c>
      <c r="D38" s="164" t="s">
        <v>509</v>
      </c>
      <c r="E38" s="171" t="str">
        <f>IF(Reason8="","Null", Reason8)</f>
        <v>Null</v>
      </c>
      <c r="F38" s="173" t="s">
        <v>1919</v>
      </c>
    </row>
    <row r="39" spans="1:6" x14ac:dyDescent="0.25">
      <c r="A39" s="162">
        <v>38</v>
      </c>
      <c r="B39" s="164" t="s">
        <v>554</v>
      </c>
      <c r="C39" s="164" t="s">
        <v>546</v>
      </c>
      <c r="D39" s="164" t="s">
        <v>510</v>
      </c>
      <c r="E39" s="172" t="str">
        <f>IF(AMOUNT8=0,"Null", AMOUNT8)</f>
        <v>Null</v>
      </c>
      <c r="F39" s="173" t="s">
        <v>1919</v>
      </c>
    </row>
    <row r="40" spans="1:6" x14ac:dyDescent="0.25">
      <c r="A40" s="162">
        <v>39</v>
      </c>
      <c r="B40" s="164" t="s">
        <v>554</v>
      </c>
      <c r="C40" s="164" t="s">
        <v>547</v>
      </c>
      <c r="D40" s="164" t="s">
        <v>511</v>
      </c>
      <c r="E40" s="171" t="str">
        <f>IF(Date9="","Null", Date9)</f>
        <v>Null</v>
      </c>
      <c r="F40" s="173" t="s">
        <v>1919</v>
      </c>
    </row>
    <row r="41" spans="1:6" x14ac:dyDescent="0.25">
      <c r="A41" s="162">
        <v>40</v>
      </c>
      <c r="B41" s="164" t="s">
        <v>554</v>
      </c>
      <c r="C41" s="164" t="s">
        <v>547</v>
      </c>
      <c r="D41" s="164" t="s">
        <v>512</v>
      </c>
      <c r="E41" s="171" t="str">
        <f>IF(Type9="","Null", Type9)</f>
        <v>Null</v>
      </c>
      <c r="F41" s="173" t="s">
        <v>1919</v>
      </c>
    </row>
    <row r="42" spans="1:6" x14ac:dyDescent="0.25">
      <c r="A42" s="162">
        <v>41</v>
      </c>
      <c r="B42" s="164" t="s">
        <v>554</v>
      </c>
      <c r="C42" s="164" t="s">
        <v>547</v>
      </c>
      <c r="D42" s="164" t="s">
        <v>513</v>
      </c>
      <c r="E42" s="171" t="str">
        <f>IF(Reason9="","Null", Reason9)</f>
        <v>Null</v>
      </c>
      <c r="F42" s="173" t="s">
        <v>1919</v>
      </c>
    </row>
    <row r="43" spans="1:6" x14ac:dyDescent="0.25">
      <c r="A43" s="162">
        <v>42</v>
      </c>
      <c r="B43" s="164" t="s">
        <v>554</v>
      </c>
      <c r="C43" s="164" t="s">
        <v>547</v>
      </c>
      <c r="D43" s="164" t="s">
        <v>514</v>
      </c>
      <c r="E43" s="172" t="str">
        <f>IF(AMOUNT9=0,"Null", AMOUNT9)</f>
        <v>Null</v>
      </c>
      <c r="F43" s="173" t="s">
        <v>1919</v>
      </c>
    </row>
    <row r="44" spans="1:6" x14ac:dyDescent="0.25">
      <c r="A44" s="162">
        <v>43</v>
      </c>
      <c r="B44" s="164" t="s">
        <v>554</v>
      </c>
      <c r="C44" s="164" t="s">
        <v>548</v>
      </c>
      <c r="D44" s="164" t="s">
        <v>515</v>
      </c>
      <c r="E44" s="171" t="str">
        <f>IF(Date10="","Null", Date10)</f>
        <v>Null</v>
      </c>
      <c r="F44" s="173" t="s">
        <v>1919</v>
      </c>
    </row>
    <row r="45" spans="1:6" x14ac:dyDescent="0.25">
      <c r="A45" s="162">
        <v>44</v>
      </c>
      <c r="B45" s="164" t="s">
        <v>554</v>
      </c>
      <c r="C45" s="164" t="s">
        <v>548</v>
      </c>
      <c r="D45" s="164" t="s">
        <v>516</v>
      </c>
      <c r="E45" s="171" t="str">
        <f>IF(Type10="","Null", Type10)</f>
        <v>Null</v>
      </c>
      <c r="F45" s="173" t="s">
        <v>1919</v>
      </c>
    </row>
    <row r="46" spans="1:6" x14ac:dyDescent="0.25">
      <c r="A46" s="162">
        <v>45</v>
      </c>
      <c r="B46" s="164" t="s">
        <v>554</v>
      </c>
      <c r="C46" s="164" t="s">
        <v>548</v>
      </c>
      <c r="D46" s="164" t="s">
        <v>517</v>
      </c>
      <c r="E46" s="171" t="str">
        <f>IF(Reason10="","Null", Reason10)</f>
        <v>Null</v>
      </c>
      <c r="F46" s="173" t="s">
        <v>1919</v>
      </c>
    </row>
    <row r="47" spans="1:6" x14ac:dyDescent="0.25">
      <c r="A47" s="162">
        <v>46</v>
      </c>
      <c r="B47" s="164" t="s">
        <v>554</v>
      </c>
      <c r="C47" s="164" t="s">
        <v>548</v>
      </c>
      <c r="D47" s="164" t="s">
        <v>518</v>
      </c>
      <c r="E47" s="172" t="str">
        <f>IF(AMOUNT10=0,"Null", AMOUNT10)</f>
        <v>Null</v>
      </c>
      <c r="F47" s="173" t="s">
        <v>1919</v>
      </c>
    </row>
    <row r="48" spans="1:6" x14ac:dyDescent="0.25">
      <c r="A48" s="162">
        <v>47</v>
      </c>
      <c r="B48" s="164" t="s">
        <v>554</v>
      </c>
      <c r="C48" s="164" t="s">
        <v>549</v>
      </c>
      <c r="D48" s="164" t="s">
        <v>519</v>
      </c>
      <c r="E48" s="171" t="str">
        <f>IF(Date11="","Null", Date11)</f>
        <v>Null</v>
      </c>
      <c r="F48" s="173" t="s">
        <v>1919</v>
      </c>
    </row>
    <row r="49" spans="1:6" x14ac:dyDescent="0.25">
      <c r="A49" s="162">
        <v>48</v>
      </c>
      <c r="B49" s="164" t="s">
        <v>554</v>
      </c>
      <c r="C49" s="164" t="s">
        <v>549</v>
      </c>
      <c r="D49" s="164" t="s">
        <v>520</v>
      </c>
      <c r="E49" s="171" t="str">
        <f>IF(Type11="","Null", Type11)</f>
        <v>Null</v>
      </c>
      <c r="F49" s="173" t="s">
        <v>1919</v>
      </c>
    </row>
    <row r="50" spans="1:6" x14ac:dyDescent="0.25">
      <c r="A50" s="162">
        <v>49</v>
      </c>
      <c r="B50" s="164" t="s">
        <v>554</v>
      </c>
      <c r="C50" s="164" t="s">
        <v>549</v>
      </c>
      <c r="D50" s="164" t="s">
        <v>521</v>
      </c>
      <c r="E50" s="171" t="str">
        <f>IF(Reason11="","Null", Reason11)</f>
        <v>Null</v>
      </c>
      <c r="F50" s="173" t="s">
        <v>1919</v>
      </c>
    </row>
    <row r="51" spans="1:6" x14ac:dyDescent="0.25">
      <c r="A51" s="162">
        <v>50</v>
      </c>
      <c r="B51" s="164" t="s">
        <v>554</v>
      </c>
      <c r="C51" s="164" t="s">
        <v>549</v>
      </c>
      <c r="D51" s="164" t="s">
        <v>522</v>
      </c>
      <c r="E51" s="172" t="str">
        <f>IF(AMOUNT11=0,"Null", AMOUNT11)</f>
        <v>Null</v>
      </c>
      <c r="F51" s="173" t="s">
        <v>1919</v>
      </c>
    </row>
    <row r="52" spans="1:6" x14ac:dyDescent="0.25">
      <c r="A52" s="162">
        <v>51</v>
      </c>
      <c r="B52" s="164" t="s">
        <v>554</v>
      </c>
      <c r="C52" s="164" t="s">
        <v>550</v>
      </c>
      <c r="D52" s="164" t="s">
        <v>523</v>
      </c>
      <c r="E52" s="171" t="str">
        <f>IF(Date12="","Null", Date12)</f>
        <v>Null</v>
      </c>
      <c r="F52" s="173" t="s">
        <v>1919</v>
      </c>
    </row>
    <row r="53" spans="1:6" x14ac:dyDescent="0.25">
      <c r="A53" s="162">
        <v>52</v>
      </c>
      <c r="B53" s="164" t="s">
        <v>554</v>
      </c>
      <c r="C53" s="164" t="s">
        <v>550</v>
      </c>
      <c r="D53" s="164" t="s">
        <v>524</v>
      </c>
      <c r="E53" s="171" t="str">
        <f>IF(Type12="","Null", Type12)</f>
        <v>Null</v>
      </c>
      <c r="F53" s="173" t="s">
        <v>1919</v>
      </c>
    </row>
    <row r="54" spans="1:6" x14ac:dyDescent="0.25">
      <c r="A54" s="162">
        <v>53</v>
      </c>
      <c r="B54" s="164" t="s">
        <v>554</v>
      </c>
      <c r="C54" s="164" t="s">
        <v>550</v>
      </c>
      <c r="D54" s="164" t="s">
        <v>525</v>
      </c>
      <c r="E54" s="171" t="str">
        <f>IF(Reason12="","Null", Reason12)</f>
        <v>Null</v>
      </c>
      <c r="F54" s="173" t="s">
        <v>1919</v>
      </c>
    </row>
    <row r="55" spans="1:6" x14ac:dyDescent="0.25">
      <c r="A55" s="162">
        <v>54</v>
      </c>
      <c r="B55" s="164" t="s">
        <v>554</v>
      </c>
      <c r="C55" s="164" t="s">
        <v>550</v>
      </c>
      <c r="D55" s="164" t="s">
        <v>526</v>
      </c>
      <c r="E55" s="172" t="str">
        <f>IF(AMOUNT12=0,"Null", AMOUNT12)</f>
        <v>Null</v>
      </c>
      <c r="F55" s="173" t="s">
        <v>1919</v>
      </c>
    </row>
    <row r="56" spans="1:6" x14ac:dyDescent="0.25">
      <c r="A56" s="162">
        <v>55</v>
      </c>
      <c r="B56" s="164" t="s">
        <v>554</v>
      </c>
      <c r="C56" s="164" t="s">
        <v>551</v>
      </c>
      <c r="D56" s="164" t="s">
        <v>527</v>
      </c>
      <c r="E56" s="171" t="str">
        <f>IF(Date13="","Null", Date13)</f>
        <v>Null</v>
      </c>
      <c r="F56" s="173" t="s">
        <v>1919</v>
      </c>
    </row>
    <row r="57" spans="1:6" x14ac:dyDescent="0.25">
      <c r="A57" s="162">
        <v>56</v>
      </c>
      <c r="B57" s="164" t="s">
        <v>554</v>
      </c>
      <c r="C57" s="164" t="s">
        <v>551</v>
      </c>
      <c r="D57" s="164" t="s">
        <v>528</v>
      </c>
      <c r="E57" s="171" t="str">
        <f>IF(Type13="","Null", Type13)</f>
        <v>Null</v>
      </c>
      <c r="F57" s="173" t="s">
        <v>1919</v>
      </c>
    </row>
    <row r="58" spans="1:6" x14ac:dyDescent="0.25">
      <c r="A58" s="162">
        <v>57</v>
      </c>
      <c r="B58" s="164" t="s">
        <v>554</v>
      </c>
      <c r="C58" s="164" t="s">
        <v>551</v>
      </c>
      <c r="D58" s="164" t="s">
        <v>529</v>
      </c>
      <c r="E58" s="171" t="str">
        <f>IF(Reason13="","Null", Reason13)</f>
        <v>Null</v>
      </c>
      <c r="F58" s="173" t="s">
        <v>1919</v>
      </c>
    </row>
    <row r="59" spans="1:6" x14ac:dyDescent="0.25">
      <c r="A59" s="162">
        <v>58</v>
      </c>
      <c r="B59" s="164" t="s">
        <v>554</v>
      </c>
      <c r="C59" s="164" t="s">
        <v>551</v>
      </c>
      <c r="D59" s="164" t="s">
        <v>530</v>
      </c>
      <c r="E59" s="172" t="str">
        <f>IF(AMOUNT13=0,"Null", AMOUNT13)</f>
        <v>Null</v>
      </c>
      <c r="F59" s="173" t="s">
        <v>1919</v>
      </c>
    </row>
    <row r="60" spans="1:6" x14ac:dyDescent="0.25">
      <c r="A60" s="162">
        <v>59</v>
      </c>
      <c r="B60" s="164" t="s">
        <v>554</v>
      </c>
      <c r="C60" s="164" t="s">
        <v>552</v>
      </c>
      <c r="D60" s="164" t="s">
        <v>531</v>
      </c>
      <c r="E60" s="171" t="str">
        <f>IF(Date14="","Null", Date14)</f>
        <v>Null</v>
      </c>
      <c r="F60" s="173" t="s">
        <v>1919</v>
      </c>
    </row>
    <row r="61" spans="1:6" x14ac:dyDescent="0.25">
      <c r="A61" s="162">
        <v>60</v>
      </c>
      <c r="B61" s="164" t="s">
        <v>554</v>
      </c>
      <c r="C61" s="164" t="s">
        <v>552</v>
      </c>
      <c r="D61" s="164" t="s">
        <v>532</v>
      </c>
      <c r="E61" s="171" t="str">
        <f>IF(Type14="","Null", Type14)</f>
        <v>Null</v>
      </c>
      <c r="F61" s="173" t="s">
        <v>1919</v>
      </c>
    </row>
    <row r="62" spans="1:6" x14ac:dyDescent="0.25">
      <c r="A62" s="162">
        <v>61</v>
      </c>
      <c r="B62" s="164" t="s">
        <v>554</v>
      </c>
      <c r="C62" s="164" t="s">
        <v>552</v>
      </c>
      <c r="D62" s="164" t="s">
        <v>533</v>
      </c>
      <c r="E62" s="171" t="str">
        <f>IF(Reason14="","Null", Reason14)</f>
        <v>Null</v>
      </c>
      <c r="F62" s="173" t="s">
        <v>1919</v>
      </c>
    </row>
    <row r="63" spans="1:6" x14ac:dyDescent="0.25">
      <c r="A63" s="162">
        <v>62</v>
      </c>
      <c r="B63" s="164" t="s">
        <v>554</v>
      </c>
      <c r="C63" s="164" t="s">
        <v>552</v>
      </c>
      <c r="D63" s="164" t="s">
        <v>534</v>
      </c>
      <c r="E63" s="172" t="str">
        <f>IF(AMOUNT14=0,"Null", AMOUNT14)</f>
        <v>Null</v>
      </c>
      <c r="F63" s="173" t="s">
        <v>1919</v>
      </c>
    </row>
    <row r="64" spans="1:6" x14ac:dyDescent="0.25">
      <c r="A64" s="162">
        <v>63</v>
      </c>
      <c r="B64" s="164" t="s">
        <v>554</v>
      </c>
      <c r="C64" s="164" t="s">
        <v>553</v>
      </c>
      <c r="D64" s="164" t="s">
        <v>535</v>
      </c>
      <c r="E64" s="171" t="str">
        <f>IF(Date15="","Null", Date15)</f>
        <v>Null</v>
      </c>
      <c r="F64" s="173" t="s">
        <v>1919</v>
      </c>
    </row>
    <row r="65" spans="1:6" x14ac:dyDescent="0.25">
      <c r="A65" s="162">
        <v>64</v>
      </c>
      <c r="B65" s="164" t="s">
        <v>554</v>
      </c>
      <c r="C65" s="164" t="s">
        <v>553</v>
      </c>
      <c r="D65" s="164" t="s">
        <v>536</v>
      </c>
      <c r="E65" s="171" t="str">
        <f>IF(Type15="","Null", Type15)</f>
        <v>Null</v>
      </c>
      <c r="F65" s="173" t="s">
        <v>1919</v>
      </c>
    </row>
    <row r="66" spans="1:6" x14ac:dyDescent="0.25">
      <c r="A66" s="162">
        <v>65</v>
      </c>
      <c r="B66" s="164" t="s">
        <v>554</v>
      </c>
      <c r="C66" s="164" t="s">
        <v>553</v>
      </c>
      <c r="D66" s="164" t="s">
        <v>537</v>
      </c>
      <c r="E66" s="171" t="str">
        <f>IF(Reason15="","Null", Reason15)</f>
        <v>Null</v>
      </c>
      <c r="F66" s="173" t="s">
        <v>1919</v>
      </c>
    </row>
    <row r="67" spans="1:6" x14ac:dyDescent="0.25">
      <c r="A67" s="162">
        <v>66</v>
      </c>
      <c r="B67" s="164" t="s">
        <v>554</v>
      </c>
      <c r="C67" s="164" t="s">
        <v>553</v>
      </c>
      <c r="D67" s="164" t="s">
        <v>538</v>
      </c>
      <c r="E67" s="172" t="str">
        <f>IF(AMOUNT15=0,"Null", AMOUNT15)</f>
        <v>Null</v>
      </c>
      <c r="F67" s="173" t="s">
        <v>1919</v>
      </c>
    </row>
    <row r="68" spans="1:6" x14ac:dyDescent="0.25">
      <c r="A68" s="162">
        <v>67</v>
      </c>
      <c r="B68" s="164" t="s">
        <v>554</v>
      </c>
      <c r="C68" s="164" t="s">
        <v>1912</v>
      </c>
      <c r="D68" s="164" t="s">
        <v>1914</v>
      </c>
      <c r="E68" s="191">
        <f>IF(inv_total1="","Null", InvSubTot)</f>
        <v>0</v>
      </c>
      <c r="F68" s="173" t="s">
        <v>1919</v>
      </c>
    </row>
    <row r="69" spans="1:6" x14ac:dyDescent="0.25">
      <c r="A69" s="162">
        <v>68</v>
      </c>
      <c r="B69" s="164" t="s">
        <v>554</v>
      </c>
      <c r="C69" s="164" t="s">
        <v>1912</v>
      </c>
      <c r="D69" s="164" t="s">
        <v>1915</v>
      </c>
      <c r="E69" s="163" t="str">
        <f>IF(inv_no1="","Null", InvVAT)</f>
        <v>Null</v>
      </c>
      <c r="F69" s="173" t="s">
        <v>1919</v>
      </c>
    </row>
    <row r="70" spans="1:6" x14ac:dyDescent="0.25">
      <c r="A70" s="162">
        <v>69</v>
      </c>
      <c r="B70" s="164" t="s">
        <v>554</v>
      </c>
      <c r="C70" s="165" t="s">
        <v>1912</v>
      </c>
      <c r="D70" s="165" t="s">
        <v>1913</v>
      </c>
      <c r="E70" s="163">
        <f>IF(inv_total1="","Null", inv_total1)</f>
        <v>0</v>
      </c>
      <c r="F70" s="173" t="s">
        <v>1919</v>
      </c>
    </row>
    <row r="71" spans="1:6" x14ac:dyDescent="0.25">
      <c r="A71" s="162">
        <v>70</v>
      </c>
      <c r="B71" s="164" t="s">
        <v>1937</v>
      </c>
      <c r="C71" s="164" t="s">
        <v>1920</v>
      </c>
      <c r="D71" s="163" t="s">
        <v>1920</v>
      </c>
      <c r="E71" s="163">
        <v>25</v>
      </c>
      <c r="F71" s="173" t="s">
        <v>1919</v>
      </c>
    </row>
    <row r="72" spans="1:6" x14ac:dyDescent="0.25">
      <c r="A72" s="182">
        <v>71</v>
      </c>
      <c r="B72" s="164" t="s">
        <v>1937</v>
      </c>
      <c r="C72" s="164" t="s">
        <v>555</v>
      </c>
      <c r="D72" s="164" t="s">
        <v>1938</v>
      </c>
      <c r="E72" s="163" t="str">
        <f>IF(LEN(DOBYear&amp;DOBMonth&amp;DOBDay)&lt;&gt;8,"Null", DOBYear&amp;DOBMonth&amp;DOBDay)</f>
        <v>Null</v>
      </c>
      <c r="F72" s="173" t="s">
        <v>1919</v>
      </c>
    </row>
    <row r="73" spans="1:6" x14ac:dyDescent="0.25">
      <c r="A73" s="162">
        <v>72</v>
      </c>
      <c r="B73" s="164" t="s">
        <v>1937</v>
      </c>
      <c r="C73" s="164" t="s">
        <v>555</v>
      </c>
      <c r="D73" s="164" t="s">
        <v>1939</v>
      </c>
      <c r="E73" s="163" t="str">
        <f>IF(MedAidOther="","Null",MedAidOther)</f>
        <v>Null</v>
      </c>
      <c r="F73" s="173" t="s">
        <v>1919</v>
      </c>
    </row>
  </sheetData>
  <sheetProtection algorithmName="SHA-512" hashValue="A/KVbgxXg8O7ppzX57FrjVLdXaspAfqrIYOBt3KCfAzRkYVgCrXiW6EB9k83olT5KqaWtDPElht/PjcwciYjcQ==" saltValue="3h7vsjHxUMDnEFhkajrs/A==" spinCount="100000" sheet="1"/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7030A0"/>
    <pageSetUpPr autoPageBreaks="0" fitToPage="1"/>
  </sheetPr>
  <dimension ref="A1:I47"/>
  <sheetViews>
    <sheetView tabSelected="1" zoomScale="90" zoomScaleNormal="90" workbookViewId="0">
      <selection activeCell="D3" sqref="D3:F3"/>
    </sheetView>
  </sheetViews>
  <sheetFormatPr defaultColWidth="9.140625" defaultRowHeight="12.75" x14ac:dyDescent="0.2"/>
  <cols>
    <col min="1" max="1" width="1.7109375" style="61" customWidth="1"/>
    <col min="2" max="2" width="14.7109375" style="53" customWidth="1"/>
    <col min="3" max="3" width="14" style="53" customWidth="1"/>
    <col min="4" max="4" width="10.85546875" style="53" customWidth="1"/>
    <col min="5" max="6" width="17.28515625" style="53" customWidth="1"/>
    <col min="7" max="7" width="23.5703125" style="53" customWidth="1"/>
    <col min="8" max="8" width="13.42578125" style="53" customWidth="1"/>
    <col min="9" max="9" width="16.28515625" style="53" customWidth="1"/>
    <col min="10" max="16384" width="9.140625" style="53"/>
  </cols>
  <sheetData>
    <row r="1" spans="1:9" ht="2.1" customHeight="1" x14ac:dyDescent="0.2"/>
    <row r="2" spans="1:9" s="155" customFormat="1" ht="6" customHeight="1" x14ac:dyDescent="0.2"/>
    <row r="3" spans="1:9" ht="33" x14ac:dyDescent="0.2">
      <c r="B3" s="194" t="s">
        <v>1922</v>
      </c>
      <c r="C3" s="195"/>
      <c r="D3" s="214"/>
      <c r="E3" s="215"/>
      <c r="F3" s="216"/>
      <c r="G3" s="176"/>
      <c r="H3" s="177"/>
      <c r="I3" s="178" t="s">
        <v>1941</v>
      </c>
    </row>
    <row r="4" spans="1:9" ht="18.75" hidden="1" x14ac:dyDescent="0.3">
      <c r="A4" s="122"/>
      <c r="B4" s="124" t="e">
        <f>IF($B$3&lt;&gt;"","PRACTICE NUMBER: "&amp;VLOOKUP($B$3,PNPMatrix,15,0),"")</f>
        <v>#N/A</v>
      </c>
      <c r="C4" s="125"/>
      <c r="D4" s="125"/>
      <c r="E4" s="125"/>
      <c r="F4" s="125"/>
      <c r="G4" s="125"/>
      <c r="H4" s="196" t="e">
        <f>IF($B$3&lt;&gt;"",IF(VLOOKUP($B$3,PNPMatrix,7,0)="","Not VAT Registered","VAT NO: "&amp;VLOOKUP($B$3,PNPMatrix,7,0)),"")</f>
        <v>#N/A</v>
      </c>
      <c r="I4" s="197"/>
    </row>
    <row r="5" spans="1:9" ht="18.75" hidden="1" x14ac:dyDescent="0.3">
      <c r="A5" s="122"/>
      <c r="B5" s="126" t="e">
        <f>IF($B$3&lt;&gt;"",VLOOKUP($B$3,PNPMatrix,9,0),"")</f>
        <v>#N/A</v>
      </c>
      <c r="C5" s="125"/>
      <c r="D5" s="125"/>
      <c r="E5" s="125"/>
      <c r="F5" s="125"/>
      <c r="G5" s="125"/>
      <c r="H5" s="196" t="e">
        <f>IF($B$3&lt;&gt;"","TEL: "&amp;VLOOKUP($B$3,PNPMatrix,12,0),"")</f>
        <v>#N/A</v>
      </c>
      <c r="I5" s="197"/>
    </row>
    <row r="6" spans="1:9" ht="18.75" hidden="1" x14ac:dyDescent="0.3">
      <c r="A6" s="122"/>
      <c r="B6" s="126" t="e">
        <f>IF($B$3&lt;&gt;"",VLOOKUP($B$3,PNPMatrix,10,0),"")</f>
        <v>#N/A</v>
      </c>
      <c r="C6" s="125"/>
      <c r="D6" s="125"/>
      <c r="E6" s="125"/>
      <c r="F6" s="125"/>
      <c r="G6" s="125"/>
      <c r="H6" s="196" t="e">
        <f>IF($B$3&lt;&gt;"","FAX: "&amp;VLOOKUP($B$3,PNPMatrix,13,0),"")</f>
        <v>#N/A</v>
      </c>
      <c r="I6" s="197"/>
    </row>
    <row r="7" spans="1:9" ht="18.75" hidden="1" x14ac:dyDescent="0.3">
      <c r="A7" s="122"/>
      <c r="B7" s="126" t="e">
        <f>IF($B$3&lt;&gt;"",VLOOKUP($B$3,PNPMatrix,11,0),"")</f>
        <v>#N/A</v>
      </c>
      <c r="C7" s="125"/>
      <c r="D7" s="125"/>
      <c r="E7" s="125"/>
      <c r="F7" s="125"/>
      <c r="G7" s="125"/>
      <c r="H7" s="196" t="e">
        <f>IF($B$3&lt;&gt;"","CELL: "&amp;VLOOKUP($B$3,PNPMatrix,14,0),"")</f>
        <v>#N/A</v>
      </c>
      <c r="I7" s="197"/>
    </row>
    <row r="8" spans="1:9" ht="8.1" hidden="1" customHeight="1" x14ac:dyDescent="0.25">
      <c r="A8" s="123"/>
      <c r="B8" s="127"/>
      <c r="C8" s="109"/>
      <c r="D8" s="109"/>
      <c r="E8" s="109"/>
      <c r="F8" s="109"/>
      <c r="G8" s="109"/>
      <c r="H8" s="109"/>
      <c r="I8" s="128"/>
    </row>
    <row r="9" spans="1:9" ht="5.0999999999999996" customHeight="1" x14ac:dyDescent="0.25">
      <c r="A9" s="122"/>
      <c r="B9" s="129"/>
      <c r="C9" s="125"/>
      <c r="D9" s="125"/>
      <c r="E9" s="125"/>
      <c r="F9" s="125"/>
      <c r="G9" s="125"/>
      <c r="H9" s="125"/>
      <c r="I9" s="130"/>
    </row>
    <row r="10" spans="1:9" ht="5.0999999999999996" customHeight="1" x14ac:dyDescent="0.2">
      <c r="B10" s="131"/>
      <c r="C10" s="125"/>
      <c r="D10" s="125"/>
      <c r="E10" s="125"/>
      <c r="F10" s="125"/>
      <c r="G10" s="125"/>
      <c r="H10" s="125"/>
      <c r="I10" s="130"/>
    </row>
    <row r="11" spans="1:9" ht="15" customHeight="1" x14ac:dyDescent="0.3">
      <c r="B11" s="132" t="s">
        <v>1900</v>
      </c>
      <c r="C11" s="63"/>
      <c r="D11" s="63"/>
      <c r="E11" s="63"/>
      <c r="F11" s="63"/>
      <c r="G11" s="63"/>
      <c r="H11" s="111"/>
      <c r="I11" s="133"/>
    </row>
    <row r="12" spans="1:9" ht="15" customHeight="1" x14ac:dyDescent="0.3">
      <c r="B12" s="134" t="s">
        <v>1901</v>
      </c>
      <c r="C12" s="63"/>
      <c r="D12" s="63"/>
      <c r="E12" s="63"/>
      <c r="F12" s="63"/>
      <c r="G12" s="63"/>
      <c r="H12" s="135" t="s">
        <v>388</v>
      </c>
      <c r="I12" s="175"/>
    </row>
    <row r="13" spans="1:9" ht="15" customHeight="1" x14ac:dyDescent="0.3">
      <c r="B13" s="134" t="s">
        <v>2303</v>
      </c>
      <c r="C13" s="63"/>
      <c r="D13" s="63"/>
      <c r="E13" s="180"/>
      <c r="F13" s="63"/>
      <c r="G13" s="63"/>
      <c r="H13" s="135" t="s">
        <v>389</v>
      </c>
      <c r="I13" s="174"/>
    </row>
    <row r="14" spans="1:9" ht="15" customHeight="1" x14ac:dyDescent="0.3">
      <c r="B14" s="134" t="s">
        <v>2304</v>
      </c>
      <c r="C14" s="111"/>
      <c r="D14" s="111"/>
      <c r="E14" s="111"/>
      <c r="F14" s="111"/>
      <c r="G14" s="136"/>
      <c r="H14" s="137"/>
      <c r="I14" s="138"/>
    </row>
    <row r="15" spans="1:9" ht="18.75" customHeight="1" x14ac:dyDescent="0.3">
      <c r="B15" s="139" t="s">
        <v>2305</v>
      </c>
      <c r="C15" s="111"/>
      <c r="D15" s="111"/>
      <c r="E15" s="111"/>
      <c r="F15" s="140" t="s">
        <v>474</v>
      </c>
      <c r="G15" s="198"/>
      <c r="H15" s="199"/>
      <c r="I15" s="200"/>
    </row>
    <row r="16" spans="1:9" s="110" customFormat="1" ht="18.75" customHeight="1" x14ac:dyDescent="0.3">
      <c r="A16" s="61"/>
      <c r="B16" s="139" t="s">
        <v>2306</v>
      </c>
      <c r="C16" s="111"/>
      <c r="D16" s="111"/>
      <c r="E16" s="137" t="s">
        <v>1917</v>
      </c>
      <c r="F16" s="201"/>
      <c r="G16" s="202"/>
      <c r="H16" s="202"/>
      <c r="I16" s="203"/>
    </row>
    <row r="17" spans="1:9" ht="18.75" customHeight="1" x14ac:dyDescent="0.3">
      <c r="B17" s="141" t="s">
        <v>390</v>
      </c>
      <c r="C17" s="113">
        <f>VATRate</f>
        <v>0.15</v>
      </c>
      <c r="D17" s="121"/>
      <c r="E17" s="111"/>
      <c r="F17" s="137" t="s">
        <v>1916</v>
      </c>
      <c r="G17" s="205"/>
      <c r="H17" s="206"/>
      <c r="I17" s="207"/>
    </row>
    <row r="18" spans="1:9" s="110" customFormat="1" ht="18.75" customHeight="1" x14ac:dyDescent="0.3">
      <c r="A18" s="61"/>
      <c r="B18" s="141"/>
      <c r="C18" s="169"/>
      <c r="D18" s="63"/>
      <c r="E18" s="111"/>
      <c r="F18" s="137" t="s">
        <v>1923</v>
      </c>
      <c r="G18" s="205"/>
      <c r="H18" s="206"/>
      <c r="I18" s="207"/>
    </row>
    <row r="19" spans="1:9" s="110" customFormat="1" ht="18.75" customHeight="1" x14ac:dyDescent="0.3">
      <c r="A19" s="61"/>
      <c r="B19" s="208" t="s">
        <v>1940</v>
      </c>
      <c r="C19" s="209"/>
      <c r="D19" s="210"/>
      <c r="E19" s="111"/>
      <c r="F19" s="137" t="s">
        <v>1936</v>
      </c>
      <c r="G19" s="185"/>
      <c r="H19" s="185"/>
      <c r="I19" s="185"/>
    </row>
    <row r="20" spans="1:9" s="110" customFormat="1" ht="23.25" customHeight="1" x14ac:dyDescent="0.2">
      <c r="A20" s="61"/>
      <c r="B20" s="211"/>
      <c r="C20" s="212"/>
      <c r="D20" s="213"/>
      <c r="E20" s="217"/>
      <c r="F20" s="218"/>
      <c r="G20" s="218"/>
      <c r="H20" s="218"/>
      <c r="I20" s="219"/>
    </row>
    <row r="21" spans="1:9" ht="20.25" customHeight="1" x14ac:dyDescent="0.3">
      <c r="B21" s="142"/>
      <c r="C21" s="111"/>
      <c r="D21" s="111"/>
      <c r="E21" s="111"/>
      <c r="G21" s="111"/>
      <c r="H21" s="111"/>
      <c r="I21" s="133"/>
    </row>
    <row r="22" spans="1:9" ht="18" customHeight="1" x14ac:dyDescent="0.2">
      <c r="B22" s="114" t="s">
        <v>473</v>
      </c>
      <c r="C22" s="204" t="s">
        <v>472</v>
      </c>
      <c r="D22" s="204"/>
      <c r="E22" s="204" t="s">
        <v>1911</v>
      </c>
      <c r="F22" s="204"/>
      <c r="G22" s="204"/>
      <c r="H22" s="120" t="s">
        <v>391</v>
      </c>
      <c r="I22" s="115" t="s">
        <v>392</v>
      </c>
    </row>
    <row r="23" spans="1:9" ht="20.100000000000001" customHeight="1" x14ac:dyDescent="0.3">
      <c r="B23" s="179"/>
      <c r="C23" s="192"/>
      <c r="D23" s="192"/>
      <c r="E23" s="193"/>
      <c r="F23" s="193"/>
      <c r="G23" s="193"/>
      <c r="H23" s="60" t="str">
        <f>IF(ISERROR(VLOOKUP(C23,SETUP!AC:AD,2,0)),"",VLOOKUP(C23,SETUP!AC:AD,2,0))</f>
        <v/>
      </c>
      <c r="I23" s="59">
        <f t="shared" ref="I23:I37" si="0" xml:space="preserve"> IF(C23="",0,H23)</f>
        <v>0</v>
      </c>
    </row>
    <row r="24" spans="1:9" ht="20.100000000000001" customHeight="1" x14ac:dyDescent="0.3">
      <c r="B24" s="179"/>
      <c r="C24" s="192"/>
      <c r="D24" s="192"/>
      <c r="E24" s="193"/>
      <c r="F24" s="193"/>
      <c r="G24" s="193"/>
      <c r="H24" s="60" t="str">
        <f>IF(ISERROR(VLOOKUP(C24,SETUP!AC:AD,2,0)),"",VLOOKUP(C24,SETUP!AC:AD,2,0))</f>
        <v/>
      </c>
      <c r="I24" s="59">
        <f t="shared" si="0"/>
        <v>0</v>
      </c>
    </row>
    <row r="25" spans="1:9" ht="20.100000000000001" customHeight="1" x14ac:dyDescent="0.3">
      <c r="B25" s="179"/>
      <c r="C25" s="192"/>
      <c r="D25" s="192"/>
      <c r="E25" s="193"/>
      <c r="F25" s="193"/>
      <c r="G25" s="193"/>
      <c r="H25" s="60" t="str">
        <f>IF(ISERROR(VLOOKUP(C25,SETUP!AC:AD,2,0)),"",VLOOKUP(C25,SETUP!AC:AD,2,0))</f>
        <v/>
      </c>
      <c r="I25" s="59">
        <f t="shared" si="0"/>
        <v>0</v>
      </c>
    </row>
    <row r="26" spans="1:9" ht="20.100000000000001" customHeight="1" x14ac:dyDescent="0.3">
      <c r="B26" s="179"/>
      <c r="C26" s="192"/>
      <c r="D26" s="192"/>
      <c r="E26" s="193"/>
      <c r="F26" s="193"/>
      <c r="G26" s="193"/>
      <c r="H26" s="60" t="str">
        <f>IF(ISERROR(VLOOKUP(C26,SETUP!AC:AD,2,0)),"",VLOOKUP(C26,SETUP!AC:AD,2,0))</f>
        <v/>
      </c>
      <c r="I26" s="59">
        <f t="shared" ref="I26:I29" si="1" xml:space="preserve"> IF(C26="",0,H26)</f>
        <v>0</v>
      </c>
    </row>
    <row r="27" spans="1:9" ht="20.100000000000001" customHeight="1" x14ac:dyDescent="0.3">
      <c r="B27" s="179"/>
      <c r="C27" s="192"/>
      <c r="D27" s="192"/>
      <c r="E27" s="193"/>
      <c r="F27" s="193"/>
      <c r="G27" s="193"/>
      <c r="H27" s="60" t="str">
        <f>IF(ISERROR(VLOOKUP(C27,SETUP!AC:AD,2,0)),"",VLOOKUP(C27,SETUP!AC:AD,2,0))</f>
        <v/>
      </c>
      <c r="I27" s="59">
        <f t="shared" si="1"/>
        <v>0</v>
      </c>
    </row>
    <row r="28" spans="1:9" ht="20.100000000000001" customHeight="1" x14ac:dyDescent="0.3">
      <c r="B28" s="179"/>
      <c r="C28" s="192"/>
      <c r="D28" s="192"/>
      <c r="E28" s="193"/>
      <c r="F28" s="193"/>
      <c r="G28" s="193"/>
      <c r="H28" s="60" t="str">
        <f>IF(ISERROR(VLOOKUP(C28,SETUP!AC:AD,2,0)),"",VLOOKUP(C28,SETUP!AC:AD,2,0))</f>
        <v/>
      </c>
      <c r="I28" s="59">
        <f t="shared" si="1"/>
        <v>0</v>
      </c>
    </row>
    <row r="29" spans="1:9" ht="20.100000000000001" customHeight="1" x14ac:dyDescent="0.3">
      <c r="B29" s="179"/>
      <c r="C29" s="192"/>
      <c r="D29" s="192"/>
      <c r="E29" s="193"/>
      <c r="F29" s="193"/>
      <c r="G29" s="193"/>
      <c r="H29" s="60" t="str">
        <f>IF(ISERROR(VLOOKUP(C29,SETUP!AC:AD,2,0)),"",VLOOKUP(C29,SETUP!AC:AD,2,0))</f>
        <v/>
      </c>
      <c r="I29" s="59">
        <f t="shared" si="1"/>
        <v>0</v>
      </c>
    </row>
    <row r="30" spans="1:9" ht="20.100000000000001" customHeight="1" x14ac:dyDescent="0.3">
      <c r="B30" s="179"/>
      <c r="C30" s="192"/>
      <c r="D30" s="192"/>
      <c r="E30" s="193"/>
      <c r="F30" s="193"/>
      <c r="G30" s="193"/>
      <c r="H30" s="60" t="str">
        <f>IF(ISERROR(VLOOKUP(C30,SETUP!AC:AD,2,0)),"",VLOOKUP(C30,SETUP!AC:AD,2,0))</f>
        <v/>
      </c>
      <c r="I30" s="59">
        <f t="shared" si="0"/>
        <v>0</v>
      </c>
    </row>
    <row r="31" spans="1:9" ht="20.100000000000001" customHeight="1" x14ac:dyDescent="0.3">
      <c r="B31" s="179"/>
      <c r="C31" s="192"/>
      <c r="D31" s="192"/>
      <c r="E31" s="193"/>
      <c r="F31" s="193"/>
      <c r="G31" s="193"/>
      <c r="H31" s="60" t="str">
        <f>IF(ISERROR(VLOOKUP(C31,SETUP!AC:AD,2,0)),"",VLOOKUP(C31,SETUP!AC:AD,2,0))</f>
        <v/>
      </c>
      <c r="I31" s="59">
        <f t="shared" si="0"/>
        <v>0</v>
      </c>
    </row>
    <row r="32" spans="1:9" ht="20.100000000000001" customHeight="1" x14ac:dyDescent="0.3">
      <c r="B32" s="179"/>
      <c r="C32" s="192"/>
      <c r="D32" s="192"/>
      <c r="E32" s="193"/>
      <c r="F32" s="193"/>
      <c r="G32" s="193"/>
      <c r="H32" s="60" t="str">
        <f>IF(ISERROR(VLOOKUP(C32,SETUP!AC:AD,2,0)),"",VLOOKUP(C32,SETUP!AC:AD,2,0))</f>
        <v/>
      </c>
      <c r="I32" s="59">
        <f t="shared" si="0"/>
        <v>0</v>
      </c>
    </row>
    <row r="33" spans="1:9" ht="20.100000000000001" customHeight="1" x14ac:dyDescent="0.3">
      <c r="B33" s="179"/>
      <c r="C33" s="192"/>
      <c r="D33" s="192"/>
      <c r="E33" s="193"/>
      <c r="F33" s="193"/>
      <c r="G33" s="193"/>
      <c r="H33" s="60" t="str">
        <f>IF(ISERROR(VLOOKUP(C33,SETUP!AC:AD,2,0)),"",VLOOKUP(C33,SETUP!AC:AD,2,0))</f>
        <v/>
      </c>
      <c r="I33" s="59">
        <f t="shared" si="0"/>
        <v>0</v>
      </c>
    </row>
    <row r="34" spans="1:9" ht="20.100000000000001" customHeight="1" x14ac:dyDescent="0.3">
      <c r="B34" s="179"/>
      <c r="C34" s="192"/>
      <c r="D34" s="192"/>
      <c r="E34" s="193"/>
      <c r="F34" s="193"/>
      <c r="G34" s="193"/>
      <c r="H34" s="60" t="str">
        <f>IF(ISERROR(VLOOKUP(C34,SETUP!AC:AD,2,0)),"",VLOOKUP(C34,SETUP!AC:AD,2,0))</f>
        <v/>
      </c>
      <c r="I34" s="59">
        <f t="shared" si="0"/>
        <v>0</v>
      </c>
    </row>
    <row r="35" spans="1:9" ht="20.100000000000001" customHeight="1" x14ac:dyDescent="0.3">
      <c r="B35" s="179"/>
      <c r="C35" s="192"/>
      <c r="D35" s="192"/>
      <c r="E35" s="193"/>
      <c r="F35" s="193"/>
      <c r="G35" s="193"/>
      <c r="H35" s="60" t="str">
        <f>IF(ISERROR(VLOOKUP(C35,SETUP!AC:AD,2,0)),"",VLOOKUP(C35,SETUP!AC:AD,2,0))</f>
        <v/>
      </c>
      <c r="I35" s="59">
        <f t="shared" si="0"/>
        <v>0</v>
      </c>
    </row>
    <row r="36" spans="1:9" ht="20.100000000000001" customHeight="1" x14ac:dyDescent="0.3">
      <c r="B36" s="179"/>
      <c r="C36" s="192"/>
      <c r="D36" s="192"/>
      <c r="E36" s="193"/>
      <c r="F36" s="193"/>
      <c r="G36" s="193"/>
      <c r="H36" s="60" t="str">
        <f>IF(ISERROR(VLOOKUP(C36,SETUP!AC:AD,2,0)),"",VLOOKUP(C36,SETUP!AC:AD,2,0))</f>
        <v/>
      </c>
      <c r="I36" s="59">
        <f t="shared" si="0"/>
        <v>0</v>
      </c>
    </row>
    <row r="37" spans="1:9" ht="20.100000000000001" customHeight="1" x14ac:dyDescent="0.3">
      <c r="B37" s="179"/>
      <c r="C37" s="192"/>
      <c r="D37" s="192"/>
      <c r="E37" s="193"/>
      <c r="F37" s="193"/>
      <c r="G37" s="193"/>
      <c r="H37" s="60" t="str">
        <f>IF(ISERROR(VLOOKUP(C37,SETUP!AC:AD,2,0)),"",VLOOKUP(C37,SETUP!AC:AD,2,0))</f>
        <v/>
      </c>
      <c r="I37" s="59">
        <f t="shared" si="0"/>
        <v>0</v>
      </c>
    </row>
    <row r="38" spans="1:9" ht="16.5" x14ac:dyDescent="0.3">
      <c r="B38" s="142"/>
      <c r="C38" s="111"/>
      <c r="D38" s="111"/>
      <c r="E38" s="111"/>
      <c r="F38" s="111"/>
      <c r="G38" s="111"/>
      <c r="H38" s="117" t="s">
        <v>393</v>
      </c>
      <c r="I38" s="143">
        <f>SUM(I23:I37)</f>
        <v>0</v>
      </c>
    </row>
    <row r="39" spans="1:9" ht="16.5" hidden="1" x14ac:dyDescent="0.3">
      <c r="B39" s="142"/>
      <c r="C39" s="111"/>
      <c r="D39" s="111"/>
      <c r="E39" s="111"/>
      <c r="F39" s="111"/>
      <c r="G39" s="111"/>
      <c r="H39" s="118" t="s">
        <v>394</v>
      </c>
      <c r="I39" s="145">
        <f>IF(ISERROR(I38*C17),0,I38*C17)</f>
        <v>0</v>
      </c>
    </row>
    <row r="40" spans="1:9" ht="16.5" hidden="1" x14ac:dyDescent="0.3">
      <c r="B40" s="144"/>
      <c r="C40" s="116"/>
      <c r="D40" s="116"/>
      <c r="E40" s="116"/>
      <c r="F40" s="116"/>
      <c r="G40" s="116"/>
      <c r="H40" s="119" t="s">
        <v>395</v>
      </c>
      <c r="I40" s="181">
        <f>IF(I38 = 0,0,SUM(I38:I39))</f>
        <v>0</v>
      </c>
    </row>
    <row r="41" spans="1:9" s="54" customFormat="1" ht="16.5" x14ac:dyDescent="0.3">
      <c r="A41" s="62"/>
      <c r="B41" s="146" t="s">
        <v>2307</v>
      </c>
      <c r="C41" s="111"/>
      <c r="D41" s="111"/>
      <c r="E41" s="111"/>
      <c r="F41" s="147"/>
      <c r="G41" s="111"/>
      <c r="H41" s="111"/>
      <c r="I41" s="148"/>
    </row>
    <row r="42" spans="1:9" s="54" customFormat="1" ht="15" customHeight="1" x14ac:dyDescent="0.3">
      <c r="A42" s="62"/>
      <c r="B42" s="149" t="s">
        <v>396</v>
      </c>
      <c r="C42" s="111"/>
      <c r="D42" s="111"/>
      <c r="E42" s="111"/>
      <c r="F42" s="112"/>
      <c r="G42" s="111"/>
      <c r="H42" s="111"/>
      <c r="I42" s="150"/>
    </row>
    <row r="43" spans="1:9" s="54" customFormat="1" ht="15" hidden="1" customHeight="1" x14ac:dyDescent="0.3">
      <c r="A43" s="62"/>
      <c r="B43" s="149" t="s">
        <v>397</v>
      </c>
      <c r="C43" s="111"/>
      <c r="D43" s="111"/>
      <c r="E43" s="111"/>
      <c r="F43" s="112"/>
      <c r="G43" s="111"/>
      <c r="H43" s="111"/>
      <c r="I43" s="133"/>
    </row>
    <row r="44" spans="1:9" s="54" customFormat="1" ht="15" customHeight="1" x14ac:dyDescent="0.3">
      <c r="A44" s="62"/>
      <c r="B44" s="151" t="s">
        <v>2302</v>
      </c>
      <c r="C44" s="111"/>
      <c r="D44" s="111"/>
      <c r="E44" s="111"/>
      <c r="F44" s="112"/>
      <c r="G44" s="111"/>
      <c r="H44" s="111"/>
      <c r="I44" s="133"/>
    </row>
    <row r="45" spans="1:9" s="54" customFormat="1" ht="15" customHeight="1" x14ac:dyDescent="0.3">
      <c r="A45" s="62"/>
      <c r="B45" s="142"/>
      <c r="C45" s="111"/>
      <c r="D45" s="111"/>
      <c r="E45" s="111"/>
      <c r="F45" s="112"/>
      <c r="G45" s="111"/>
      <c r="H45" s="111"/>
      <c r="I45" s="133"/>
    </row>
    <row r="46" spans="1:9" ht="15" customHeight="1" x14ac:dyDescent="0.25">
      <c r="B46" s="152" t="s">
        <v>398</v>
      </c>
      <c r="C46" s="153"/>
      <c r="D46" s="153"/>
      <c r="E46" s="153"/>
      <c r="F46" s="153"/>
      <c r="G46" s="153"/>
      <c r="H46" s="153"/>
      <c r="I46" s="154"/>
    </row>
    <row r="47" spans="1:9" x14ac:dyDescent="0.2">
      <c r="C47" s="61"/>
      <c r="D47" s="61"/>
      <c r="E47" s="61"/>
      <c r="F47" s="61"/>
      <c r="G47" s="61"/>
      <c r="H47" s="61"/>
      <c r="I47" s="61"/>
    </row>
  </sheetData>
  <sheetProtection algorithmName="SHA-512" hashValue="RoODn5f7TbHS2EiiAyb34qaXW7MFLVtTC88tGMvEB2G8y4A0lqOlbuzY/8Gvufm0SM6B+rLThZFJdyTw7j/oVw==" saltValue="nok0GeKuLO6UUyiq0Ogw7g==" spinCount="100000" sheet="1" selectLockedCells="1"/>
  <dataConsolidate/>
  <mergeCells count="44">
    <mergeCell ref="F16:I16"/>
    <mergeCell ref="G17:I17"/>
    <mergeCell ref="E20:I20"/>
    <mergeCell ref="C22:D22"/>
    <mergeCell ref="E22:G22"/>
    <mergeCell ref="C23:D23"/>
    <mergeCell ref="C24:D24"/>
    <mergeCell ref="G18:I18"/>
    <mergeCell ref="E23:G23"/>
    <mergeCell ref="E24:G24"/>
    <mergeCell ref="B19:D20"/>
    <mergeCell ref="H4:I4"/>
    <mergeCell ref="H5:I5"/>
    <mergeCell ref="H6:I6"/>
    <mergeCell ref="H7:I7"/>
    <mergeCell ref="G15:I15"/>
    <mergeCell ref="D3:F3"/>
    <mergeCell ref="B3:C3"/>
    <mergeCell ref="E31:G31"/>
    <mergeCell ref="C25:D25"/>
    <mergeCell ref="E28:G28"/>
    <mergeCell ref="E29:G29"/>
    <mergeCell ref="C30:D30"/>
    <mergeCell ref="C26:D26"/>
    <mergeCell ref="C27:D27"/>
    <mergeCell ref="C28:D28"/>
    <mergeCell ref="C29:D29"/>
    <mergeCell ref="E26:G26"/>
    <mergeCell ref="E25:G25"/>
    <mergeCell ref="E27:G27"/>
    <mergeCell ref="C31:D31"/>
    <mergeCell ref="E30:G30"/>
    <mergeCell ref="C35:D35"/>
    <mergeCell ref="C36:D36"/>
    <mergeCell ref="E37:G37"/>
    <mergeCell ref="E32:G32"/>
    <mergeCell ref="E35:G35"/>
    <mergeCell ref="E36:G36"/>
    <mergeCell ref="E33:G33"/>
    <mergeCell ref="E34:G34"/>
    <mergeCell ref="C37:D37"/>
    <mergeCell ref="C33:D33"/>
    <mergeCell ref="C34:D34"/>
    <mergeCell ref="C32:D32"/>
  </mergeCells>
  <dataValidations count="6">
    <dataValidation type="list" allowBlank="1" showInputMessage="1" showErrorMessage="1" sqref="C23:D37" xr:uid="{00000000-0002-0000-0100-000000000000}">
      <formula1>ClaimItems</formula1>
    </dataValidation>
    <dataValidation allowBlank="1" showErrorMessage="1" sqref="G4 B9 C4:F9 B3 D3" xr:uid="{00000000-0002-0000-0100-000001000000}"/>
    <dataValidation type="list" allowBlank="1" showInputMessage="1" showErrorMessage="1" sqref="G19" xr:uid="{00000000-0002-0000-0100-000003000000}">
      <formula1>Years</formula1>
    </dataValidation>
    <dataValidation type="list" allowBlank="1" showInputMessage="1" showErrorMessage="1" sqref="H19" xr:uid="{00000000-0002-0000-0100-000004000000}">
      <formula1>Months</formula1>
    </dataValidation>
    <dataValidation type="list" allowBlank="1" showInputMessage="1" showErrorMessage="1" sqref="I19" xr:uid="{00000000-0002-0000-0100-000005000000}">
      <formula1>Days</formula1>
    </dataValidation>
    <dataValidation type="list" allowBlank="1" showInputMessage="1" showErrorMessage="1" sqref="F16" xr:uid="{2AE8A127-68F6-415C-AB7B-859D8515EB07}">
      <formula1>MedAidGUIDList</formula1>
    </dataValidation>
  </dataValidations>
  <hyperlinks>
    <hyperlink ref="B44" r:id="rId1" display="pnpinvoices@acelity.com" xr:uid="{00000000-0004-0000-0100-000000000000}"/>
  </hyperlinks>
  <printOptions horizontalCentered="1"/>
  <pageMargins left="0.23622047244094491" right="0.23622047244094491" top="0.74803149606299213" bottom="0.74803149606299213" header="0.23622047244094491" footer="0.51181102362204722"/>
  <pageSetup scale="73" orientation="portrait" horizontalDpi="4294967294" verticalDpi="3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0000"/>
  </sheetPr>
  <dimension ref="A1:AI233"/>
  <sheetViews>
    <sheetView topLeftCell="AB1" workbookViewId="0">
      <selection activeCell="AD10" sqref="AD10"/>
    </sheetView>
  </sheetViews>
  <sheetFormatPr defaultColWidth="9.140625" defaultRowHeight="15.75" x14ac:dyDescent="0.3"/>
  <cols>
    <col min="1" max="1" width="57.28515625" style="3" customWidth="1"/>
    <col min="2" max="2" width="15.5703125" style="8" bestFit="1" customWidth="1"/>
    <col min="3" max="3" width="14.28515625" style="3" customWidth="1"/>
    <col min="4" max="4" width="74.28515625" style="3" customWidth="1"/>
    <col min="5" max="5" width="40.42578125" style="3" customWidth="1"/>
    <col min="6" max="6" width="5.85546875" style="4" customWidth="1"/>
    <col min="7" max="7" width="30.5703125" style="3" bestFit="1" customWidth="1"/>
    <col min="8" max="8" width="11.140625" style="3" bestFit="1" customWidth="1"/>
    <col min="9" max="9" width="9.140625" style="3"/>
    <col min="10" max="10" width="16.28515625" style="3" bestFit="1" customWidth="1"/>
    <col min="11" max="11" width="5.7109375" style="3" customWidth="1"/>
    <col min="12" max="12" width="9.140625" style="3"/>
    <col min="13" max="13" width="17.7109375" style="3" bestFit="1" customWidth="1"/>
    <col min="14" max="14" width="47.28515625" style="3" bestFit="1" customWidth="1"/>
    <col min="15" max="15" width="4.5703125" style="3" customWidth="1"/>
    <col min="16" max="19" width="9.140625" style="3"/>
    <col min="20" max="20" width="4.42578125" style="3" customWidth="1"/>
    <col min="21" max="21" width="24.85546875" style="3" customWidth="1"/>
    <col min="22" max="22" width="3.5703125" style="3" customWidth="1"/>
    <col min="23" max="23" width="41.5703125" style="3" bestFit="1" customWidth="1"/>
    <col min="24" max="24" width="3" style="3" customWidth="1"/>
    <col min="25" max="25" width="37.5703125" style="3" customWidth="1"/>
    <col min="26" max="26" width="2.85546875" style="3" customWidth="1"/>
    <col min="27" max="27" width="42.42578125" style="3" customWidth="1"/>
    <col min="28" max="28" width="9.140625" style="3"/>
    <col min="29" max="29" width="23.5703125" style="3" bestFit="1" customWidth="1"/>
    <col min="30" max="30" width="10" style="3" customWidth="1"/>
    <col min="31" max="16384" width="9.140625" style="3"/>
  </cols>
  <sheetData>
    <row r="1" spans="1:35" x14ac:dyDescent="0.3">
      <c r="A1" s="1" t="s">
        <v>0</v>
      </c>
      <c r="B1" s="2" t="s">
        <v>1</v>
      </c>
      <c r="C1" s="3" t="s">
        <v>477</v>
      </c>
      <c r="D1" s="1"/>
      <c r="E1" s="1" t="s">
        <v>2</v>
      </c>
      <c r="G1" s="1" t="s">
        <v>3</v>
      </c>
      <c r="H1" s="1" t="s">
        <v>4</v>
      </c>
      <c r="J1" s="1" t="s">
        <v>5</v>
      </c>
      <c r="K1" s="1"/>
      <c r="L1" s="3" t="s">
        <v>409</v>
      </c>
      <c r="M1" s="1" t="s">
        <v>6</v>
      </c>
      <c r="N1" s="1" t="s">
        <v>7</v>
      </c>
      <c r="P1" s="5" t="s">
        <v>8</v>
      </c>
      <c r="Q1" s="6">
        <v>0</v>
      </c>
      <c r="R1" s="3" t="s">
        <v>9</v>
      </c>
      <c r="S1" s="7">
        <v>0</v>
      </c>
      <c r="U1" s="3" t="s">
        <v>412</v>
      </c>
      <c r="W1" s="3" t="s">
        <v>457</v>
      </c>
      <c r="Y1" s="3" t="s">
        <v>458</v>
      </c>
      <c r="AA1" s="3" t="s">
        <v>463</v>
      </c>
      <c r="AC1" s="3" t="s">
        <v>475</v>
      </c>
      <c r="AD1" s="3" t="s">
        <v>476</v>
      </c>
      <c r="AG1" s="3" t="s">
        <v>1924</v>
      </c>
      <c r="AH1" s="3" t="s">
        <v>1925</v>
      </c>
      <c r="AI1" s="3" t="s">
        <v>1926</v>
      </c>
    </row>
    <row r="2" spans="1:35" x14ac:dyDescent="0.3">
      <c r="A2" s="156" t="s">
        <v>1903</v>
      </c>
      <c r="B2" s="158" t="s">
        <v>1907</v>
      </c>
      <c r="C2" s="3">
        <v>0.15</v>
      </c>
      <c r="D2"/>
      <c r="E2" s="3" t="s">
        <v>10</v>
      </c>
      <c r="G2" s="3" t="s">
        <v>11</v>
      </c>
      <c r="H2" s="3" t="s">
        <v>12</v>
      </c>
      <c r="J2" t="s">
        <v>13</v>
      </c>
      <c r="L2" s="3" t="s">
        <v>411</v>
      </c>
      <c r="M2" s="3" t="s">
        <v>14</v>
      </c>
      <c r="N2" s="3" t="s">
        <v>15</v>
      </c>
      <c r="U2" s="3" t="s">
        <v>416</v>
      </c>
      <c r="W2" s="3" t="s">
        <v>444</v>
      </c>
      <c r="Y2" s="55" t="s">
        <v>459</v>
      </c>
      <c r="AA2" s="55" t="s">
        <v>464</v>
      </c>
      <c r="AC2" s="189" t="s">
        <v>2295</v>
      </c>
      <c r="AD2" s="190">
        <v>210</v>
      </c>
      <c r="AG2" s="8">
        <v>1915</v>
      </c>
      <c r="AH2" s="8" t="s">
        <v>1927</v>
      </c>
      <c r="AI2" s="8" t="s">
        <v>1927</v>
      </c>
    </row>
    <row r="3" spans="1:35" ht="30" x14ac:dyDescent="0.3">
      <c r="A3" s="156" t="s">
        <v>1904</v>
      </c>
      <c r="B3" s="158" t="s">
        <v>1908</v>
      </c>
      <c r="D3"/>
      <c r="E3" s="3" t="s">
        <v>16</v>
      </c>
      <c r="G3" s="3" t="s">
        <v>17</v>
      </c>
      <c r="H3" s="3" t="s">
        <v>18</v>
      </c>
      <c r="J3" t="s">
        <v>19</v>
      </c>
      <c r="L3" s="3" t="s">
        <v>410</v>
      </c>
      <c r="M3" s="3" t="s">
        <v>21</v>
      </c>
      <c r="N3" s="3" t="s">
        <v>22</v>
      </c>
      <c r="U3" s="3" t="s">
        <v>417</v>
      </c>
      <c r="W3" s="3" t="s">
        <v>445</v>
      </c>
      <c r="Y3" s="56" t="s">
        <v>460</v>
      </c>
      <c r="AA3" s="56" t="s">
        <v>465</v>
      </c>
      <c r="AC3" s="189" t="s">
        <v>2296</v>
      </c>
      <c r="AD3" s="190">
        <v>735</v>
      </c>
      <c r="AG3" s="8">
        <v>1916</v>
      </c>
      <c r="AH3" s="8" t="s">
        <v>1928</v>
      </c>
      <c r="AI3" s="8" t="s">
        <v>1928</v>
      </c>
    </row>
    <row r="4" spans="1:35" x14ac:dyDescent="0.3">
      <c r="A4" s="156" t="s">
        <v>1905</v>
      </c>
      <c r="B4" s="158" t="s">
        <v>1909</v>
      </c>
      <c r="D4"/>
      <c r="E4" s="3" t="s">
        <v>23</v>
      </c>
      <c r="G4" s="3" t="s">
        <v>24</v>
      </c>
      <c r="H4" s="3" t="s">
        <v>25</v>
      </c>
      <c r="J4" t="s">
        <v>26</v>
      </c>
      <c r="M4" s="3" t="s">
        <v>27</v>
      </c>
      <c r="N4" s="3" t="s">
        <v>28</v>
      </c>
      <c r="U4" s="3" t="s">
        <v>418</v>
      </c>
      <c r="W4" s="3" t="s">
        <v>446</v>
      </c>
      <c r="Y4" s="55" t="s">
        <v>461</v>
      </c>
      <c r="AA4" s="55" t="s">
        <v>466</v>
      </c>
      <c r="AC4" s="189" t="s">
        <v>2297</v>
      </c>
      <c r="AD4" s="190">
        <v>500</v>
      </c>
      <c r="AG4" s="8">
        <v>1917</v>
      </c>
      <c r="AH4" s="8" t="s">
        <v>1929</v>
      </c>
      <c r="AI4" s="8" t="s">
        <v>1929</v>
      </c>
    </row>
    <row r="5" spans="1:35" x14ac:dyDescent="0.3">
      <c r="A5" s="156" t="s">
        <v>1906</v>
      </c>
      <c r="B5" s="158" t="s">
        <v>1910</v>
      </c>
      <c r="D5"/>
      <c r="E5" s="3" t="s">
        <v>29</v>
      </c>
      <c r="G5" s="3" t="s">
        <v>30</v>
      </c>
      <c r="H5" s="3" t="s">
        <v>31</v>
      </c>
      <c r="J5" t="s">
        <v>32</v>
      </c>
      <c r="M5" s="3" t="s">
        <v>33</v>
      </c>
      <c r="N5" s="3" t="s">
        <v>34</v>
      </c>
      <c r="U5" s="3" t="s">
        <v>419</v>
      </c>
      <c r="W5" s="3" t="s">
        <v>447</v>
      </c>
      <c r="Y5" s="57" t="s">
        <v>462</v>
      </c>
      <c r="AA5" s="56" t="s">
        <v>467</v>
      </c>
      <c r="AC5" s="189" t="s">
        <v>2298</v>
      </c>
      <c r="AD5" s="190">
        <v>210</v>
      </c>
      <c r="AG5" s="8">
        <v>1918</v>
      </c>
      <c r="AH5" s="8" t="s">
        <v>1930</v>
      </c>
      <c r="AI5" s="8" t="s">
        <v>1930</v>
      </c>
    </row>
    <row r="6" spans="1:35" ht="30" x14ac:dyDescent="0.3">
      <c r="A6" s="156" t="s">
        <v>568</v>
      </c>
      <c r="B6" s="158" t="s">
        <v>35</v>
      </c>
      <c r="D6"/>
      <c r="E6" s="3" t="s">
        <v>36</v>
      </c>
      <c r="G6" s="3" t="s">
        <v>37</v>
      </c>
      <c r="H6" s="3" t="s">
        <v>38</v>
      </c>
      <c r="J6" t="s">
        <v>39</v>
      </c>
      <c r="N6" s="3" t="s">
        <v>40</v>
      </c>
      <c r="U6" s="3" t="s">
        <v>420</v>
      </c>
      <c r="W6" s="3" t="s">
        <v>448</v>
      </c>
      <c r="AA6" s="55" t="s">
        <v>468</v>
      </c>
      <c r="AC6" s="189" t="s">
        <v>2299</v>
      </c>
      <c r="AD6" s="190">
        <v>550</v>
      </c>
      <c r="AG6" s="8">
        <v>1919</v>
      </c>
      <c r="AH6" s="8" t="s">
        <v>1931</v>
      </c>
      <c r="AI6" s="8" t="s">
        <v>1931</v>
      </c>
    </row>
    <row r="7" spans="1:35" x14ac:dyDescent="0.3">
      <c r="A7" s="156" t="s">
        <v>569</v>
      </c>
      <c r="B7" s="158" t="s">
        <v>41</v>
      </c>
      <c r="D7"/>
      <c r="E7" s="3" t="s">
        <v>42</v>
      </c>
      <c r="G7" s="3" t="s">
        <v>43</v>
      </c>
      <c r="H7" s="3" t="s">
        <v>44</v>
      </c>
      <c r="J7" t="s">
        <v>45</v>
      </c>
      <c r="N7" s="3" t="s">
        <v>46</v>
      </c>
      <c r="W7" s="3" t="s">
        <v>449</v>
      </c>
      <c r="AA7" s="56" t="s">
        <v>469</v>
      </c>
      <c r="AC7" s="189" t="s">
        <v>2308</v>
      </c>
      <c r="AD7" s="190">
        <v>210</v>
      </c>
      <c r="AG7" s="8">
        <v>1920</v>
      </c>
      <c r="AH7" s="8" t="s">
        <v>1932</v>
      </c>
      <c r="AI7" s="8" t="s">
        <v>1932</v>
      </c>
    </row>
    <row r="8" spans="1:35" x14ac:dyDescent="0.3">
      <c r="A8" s="156" t="s">
        <v>570</v>
      </c>
      <c r="B8" s="158" t="s">
        <v>47</v>
      </c>
      <c r="D8"/>
      <c r="E8" s="3" t="s">
        <v>48</v>
      </c>
      <c r="G8" s="3" t="s">
        <v>49</v>
      </c>
      <c r="H8" s="3" t="s">
        <v>50</v>
      </c>
      <c r="J8" t="s">
        <v>51</v>
      </c>
      <c r="N8" s="3" t="s">
        <v>52</v>
      </c>
      <c r="W8" s="3" t="s">
        <v>450</v>
      </c>
      <c r="AA8" s="58" t="s">
        <v>470</v>
      </c>
      <c r="AC8" s="189" t="s">
        <v>2300</v>
      </c>
      <c r="AD8" s="190">
        <v>210</v>
      </c>
      <c r="AG8" s="8">
        <v>1921</v>
      </c>
      <c r="AH8" s="8" t="s">
        <v>1933</v>
      </c>
      <c r="AI8" s="8" t="s">
        <v>1933</v>
      </c>
    </row>
    <row r="9" spans="1:35" ht="30" x14ac:dyDescent="0.3">
      <c r="A9" s="156" t="s">
        <v>571</v>
      </c>
      <c r="B9" s="158" t="s">
        <v>53</v>
      </c>
      <c r="D9"/>
      <c r="E9" s="3" t="s">
        <v>55</v>
      </c>
      <c r="G9" s="3" t="s">
        <v>56</v>
      </c>
      <c r="H9" s="3" t="s">
        <v>57</v>
      </c>
      <c r="J9" t="s">
        <v>58</v>
      </c>
      <c r="N9" s="3" t="s">
        <v>20</v>
      </c>
      <c r="W9" s="3" t="s">
        <v>451</v>
      </c>
      <c r="AC9" s="189" t="s">
        <v>2301</v>
      </c>
      <c r="AD9" s="190">
        <v>210</v>
      </c>
      <c r="AG9" s="8">
        <v>1922</v>
      </c>
      <c r="AH9" s="8" t="s">
        <v>1934</v>
      </c>
      <c r="AI9" s="8" t="s">
        <v>1934</v>
      </c>
    </row>
    <row r="10" spans="1:35" x14ac:dyDescent="0.3">
      <c r="A10" s="156" t="s">
        <v>572</v>
      </c>
      <c r="B10" s="158" t="s">
        <v>59</v>
      </c>
      <c r="D10"/>
      <c r="E10" s="3" t="s">
        <v>60</v>
      </c>
      <c r="G10" s="3" t="s">
        <v>61</v>
      </c>
      <c r="H10" s="3" t="s">
        <v>62</v>
      </c>
      <c r="J10" t="s">
        <v>63</v>
      </c>
      <c r="W10" s="3" t="s">
        <v>452</v>
      </c>
      <c r="AG10" s="8">
        <v>1923</v>
      </c>
      <c r="AH10" s="8" t="s">
        <v>1935</v>
      </c>
      <c r="AI10" s="8" t="s">
        <v>1935</v>
      </c>
    </row>
    <row r="11" spans="1:35" x14ac:dyDescent="0.3">
      <c r="A11" s="156" t="s">
        <v>573</v>
      </c>
      <c r="B11" s="158">
        <v>413716</v>
      </c>
      <c r="D11"/>
      <c r="E11" s="3" t="s">
        <v>64</v>
      </c>
      <c r="G11" s="3" t="s">
        <v>65</v>
      </c>
      <c r="H11" s="3" t="s">
        <v>66</v>
      </c>
      <c r="J11" t="s">
        <v>67</v>
      </c>
      <c r="W11" s="3" t="s">
        <v>453</v>
      </c>
      <c r="AG11" s="8">
        <v>1924</v>
      </c>
      <c r="AH11" s="8">
        <v>10</v>
      </c>
      <c r="AI11" s="8">
        <v>10</v>
      </c>
    </row>
    <row r="12" spans="1:35" x14ac:dyDescent="0.3">
      <c r="A12" s="156" t="s">
        <v>574</v>
      </c>
      <c r="B12" s="158" t="s">
        <v>558</v>
      </c>
      <c r="D12"/>
      <c r="E12" s="3" t="s">
        <v>68</v>
      </c>
      <c r="G12" s="3" t="s">
        <v>69</v>
      </c>
      <c r="H12" s="3" t="s">
        <v>70</v>
      </c>
      <c r="J12" t="s">
        <v>71</v>
      </c>
      <c r="W12" s="3" t="s">
        <v>15</v>
      </c>
      <c r="AG12" s="8">
        <v>1925</v>
      </c>
      <c r="AH12" s="8">
        <v>11</v>
      </c>
      <c r="AI12" s="8">
        <v>11</v>
      </c>
    </row>
    <row r="13" spans="1:35" x14ac:dyDescent="0.3">
      <c r="A13" s="156" t="s">
        <v>118</v>
      </c>
      <c r="B13" s="158" t="s">
        <v>117</v>
      </c>
      <c r="D13"/>
      <c r="E13" s="3" t="s">
        <v>72</v>
      </c>
      <c r="G13" s="3" t="s">
        <v>73</v>
      </c>
      <c r="H13" s="3" t="s">
        <v>74</v>
      </c>
      <c r="J13" t="s">
        <v>75</v>
      </c>
      <c r="W13" s="3" t="s">
        <v>454</v>
      </c>
      <c r="AG13" s="8">
        <v>1926</v>
      </c>
      <c r="AH13" s="8">
        <v>12</v>
      </c>
      <c r="AI13" s="8">
        <v>12</v>
      </c>
    </row>
    <row r="14" spans="1:35" x14ac:dyDescent="0.3">
      <c r="A14" s="156" t="s">
        <v>575</v>
      </c>
      <c r="B14" s="158" t="s">
        <v>559</v>
      </c>
      <c r="D14"/>
      <c r="E14" s="3" t="s">
        <v>76</v>
      </c>
      <c r="G14" s="3" t="s">
        <v>77</v>
      </c>
      <c r="H14" s="3" t="s">
        <v>78</v>
      </c>
      <c r="J14" t="s">
        <v>79</v>
      </c>
      <c r="W14" s="3" t="s">
        <v>455</v>
      </c>
      <c r="AG14" s="8">
        <v>1927</v>
      </c>
      <c r="AH14" s="8"/>
      <c r="AI14" s="8">
        <v>13</v>
      </c>
    </row>
    <row r="15" spans="1:35" x14ac:dyDescent="0.3">
      <c r="A15" s="156" t="s">
        <v>576</v>
      </c>
      <c r="B15" s="158" t="s">
        <v>560</v>
      </c>
      <c r="D15"/>
      <c r="E15" s="3" t="s">
        <v>81</v>
      </c>
      <c r="G15" s="3" t="s">
        <v>82</v>
      </c>
      <c r="H15" s="3" t="s">
        <v>83</v>
      </c>
      <c r="J15" t="s">
        <v>84</v>
      </c>
      <c r="W15" s="3" t="s">
        <v>456</v>
      </c>
      <c r="AG15" s="8">
        <v>1928</v>
      </c>
      <c r="AH15" s="8"/>
      <c r="AI15" s="8">
        <v>14</v>
      </c>
    </row>
    <row r="16" spans="1:35" x14ac:dyDescent="0.3">
      <c r="A16" s="156" t="s">
        <v>577</v>
      </c>
      <c r="B16" s="158" t="s">
        <v>561</v>
      </c>
      <c r="D16"/>
      <c r="E16" s="3" t="s">
        <v>85</v>
      </c>
      <c r="G16" s="3" t="s">
        <v>86</v>
      </c>
      <c r="H16" s="3" t="s">
        <v>87</v>
      </c>
      <c r="J16" t="s">
        <v>88</v>
      </c>
      <c r="AG16" s="8">
        <v>1929</v>
      </c>
      <c r="AH16" s="8"/>
      <c r="AI16" s="8">
        <v>15</v>
      </c>
    </row>
    <row r="17" spans="1:35" x14ac:dyDescent="0.3">
      <c r="A17" s="156" t="s">
        <v>578</v>
      </c>
      <c r="B17" s="158" t="s">
        <v>80</v>
      </c>
      <c r="D17"/>
      <c r="E17" s="3" t="s">
        <v>89</v>
      </c>
      <c r="G17" s="3" t="s">
        <v>90</v>
      </c>
      <c r="H17" s="3" t="e">
        <f>SETUP!AD1Cost</f>
        <v>#NAME?</v>
      </c>
      <c r="J17" t="s">
        <v>91</v>
      </c>
      <c r="AG17" s="8">
        <v>1930</v>
      </c>
      <c r="AH17" s="8"/>
      <c r="AI17" s="8">
        <v>16</v>
      </c>
    </row>
    <row r="18" spans="1:35" x14ac:dyDescent="0.3">
      <c r="A18" s="156" t="s">
        <v>579</v>
      </c>
      <c r="B18" s="158" t="s">
        <v>562</v>
      </c>
      <c r="D18"/>
      <c r="E18" s="3" t="s">
        <v>93</v>
      </c>
      <c r="G18" s="3" t="s">
        <v>94</v>
      </c>
      <c r="H18" s="3" t="s">
        <v>95</v>
      </c>
      <c r="J18" t="s">
        <v>96</v>
      </c>
      <c r="AG18" s="8">
        <v>1931</v>
      </c>
      <c r="AH18" s="8"/>
      <c r="AI18" s="8">
        <v>17</v>
      </c>
    </row>
    <row r="19" spans="1:35" x14ac:dyDescent="0.3">
      <c r="A19" s="156" t="s">
        <v>580</v>
      </c>
      <c r="B19" s="158" t="s">
        <v>563</v>
      </c>
      <c r="D19"/>
      <c r="E19" s="3" t="s">
        <v>98</v>
      </c>
      <c r="G19" s="3" t="s">
        <v>99</v>
      </c>
      <c r="H19" s="3" t="s">
        <v>100</v>
      </c>
      <c r="J19" t="s">
        <v>101</v>
      </c>
      <c r="AG19" s="8">
        <v>1932</v>
      </c>
      <c r="AH19" s="8"/>
      <c r="AI19" s="8">
        <v>18</v>
      </c>
    </row>
    <row r="20" spans="1:35" x14ac:dyDescent="0.3">
      <c r="A20" s="156" t="s">
        <v>581</v>
      </c>
      <c r="B20" s="158" t="s">
        <v>92</v>
      </c>
      <c r="D20"/>
      <c r="E20" s="3" t="s">
        <v>103</v>
      </c>
      <c r="G20" s="3" t="s">
        <v>104</v>
      </c>
      <c r="H20" s="3" t="s">
        <v>105</v>
      </c>
      <c r="J20" t="s">
        <v>106</v>
      </c>
      <c r="AC20" s="183"/>
      <c r="AD20" s="184"/>
      <c r="AG20" s="8">
        <v>1933</v>
      </c>
      <c r="AH20" s="8"/>
      <c r="AI20" s="8">
        <v>19</v>
      </c>
    </row>
    <row r="21" spans="1:35" x14ac:dyDescent="0.3">
      <c r="A21" s="156" t="s">
        <v>582</v>
      </c>
      <c r="B21" s="158" t="s">
        <v>564</v>
      </c>
      <c r="D21"/>
      <c r="E21" s="3" t="s">
        <v>108</v>
      </c>
      <c r="G21" s="3" t="s">
        <v>109</v>
      </c>
      <c r="H21" s="3" t="s">
        <v>110</v>
      </c>
      <c r="J21" t="s">
        <v>111</v>
      </c>
      <c r="AC21" s="183"/>
      <c r="AD21" s="184"/>
      <c r="AG21" s="8">
        <v>1934</v>
      </c>
      <c r="AH21" s="8"/>
      <c r="AI21" s="8">
        <v>20</v>
      </c>
    </row>
    <row r="22" spans="1:35" x14ac:dyDescent="0.3">
      <c r="A22" s="156" t="s">
        <v>583</v>
      </c>
      <c r="B22" s="158" t="s">
        <v>102</v>
      </c>
      <c r="D22"/>
      <c r="E22" s="3" t="s">
        <v>113</v>
      </c>
      <c r="G22" s="3" t="s">
        <v>114</v>
      </c>
      <c r="H22" s="3" t="s">
        <v>115</v>
      </c>
      <c r="J22" t="s">
        <v>116</v>
      </c>
      <c r="AC22" s="183"/>
      <c r="AD22" s="184"/>
      <c r="AG22" s="8">
        <v>1935</v>
      </c>
      <c r="AH22" s="8"/>
      <c r="AI22" s="8">
        <v>21</v>
      </c>
    </row>
    <row r="23" spans="1:35" x14ac:dyDescent="0.3">
      <c r="A23" s="156" t="s">
        <v>584</v>
      </c>
      <c r="B23" s="158" t="s">
        <v>107</v>
      </c>
      <c r="D23"/>
      <c r="E23" s="3" t="s">
        <v>119</v>
      </c>
      <c r="G23" s="3" t="s">
        <v>120</v>
      </c>
      <c r="H23" s="3" t="s">
        <v>121</v>
      </c>
      <c r="J23" t="s">
        <v>122</v>
      </c>
      <c r="AC23" s="183"/>
      <c r="AD23" s="184"/>
      <c r="AG23" s="8">
        <v>1936</v>
      </c>
      <c r="AH23" s="8"/>
      <c r="AI23" s="8">
        <v>22</v>
      </c>
    </row>
    <row r="24" spans="1:35" x14ac:dyDescent="0.3">
      <c r="A24" s="157" t="s">
        <v>471</v>
      </c>
      <c r="B24" s="159" t="s">
        <v>112</v>
      </c>
      <c r="D24"/>
      <c r="E24" s="3" t="s">
        <v>125</v>
      </c>
      <c r="G24" s="3" t="s">
        <v>126</v>
      </c>
      <c r="H24" s="3" t="s">
        <v>127</v>
      </c>
      <c r="J24" t="s">
        <v>414</v>
      </c>
      <c r="AC24" s="183"/>
      <c r="AD24" s="184"/>
      <c r="AG24" s="8">
        <v>1937</v>
      </c>
      <c r="AH24" s="8"/>
      <c r="AI24" s="8">
        <v>23</v>
      </c>
    </row>
    <row r="25" spans="1:35" x14ac:dyDescent="0.3">
      <c r="A25" s="156" t="s">
        <v>585</v>
      </c>
      <c r="B25" s="158" t="s">
        <v>123</v>
      </c>
      <c r="D25"/>
      <c r="E25" s="3" t="s">
        <v>129</v>
      </c>
      <c r="G25" s="3" t="s">
        <v>130</v>
      </c>
      <c r="H25" s="3" t="s">
        <v>131</v>
      </c>
      <c r="J25" t="s">
        <v>415</v>
      </c>
      <c r="AC25" s="183"/>
      <c r="AD25" s="184"/>
      <c r="AG25" s="8">
        <v>1938</v>
      </c>
      <c r="AH25" s="8"/>
      <c r="AI25" s="8">
        <v>24</v>
      </c>
    </row>
    <row r="26" spans="1:35" x14ac:dyDescent="0.3">
      <c r="A26" s="156" t="s">
        <v>586</v>
      </c>
      <c r="B26" s="158" t="s">
        <v>128</v>
      </c>
      <c r="D26"/>
      <c r="E26" s="3" t="s">
        <v>134</v>
      </c>
      <c r="G26" s="3" t="s">
        <v>135</v>
      </c>
      <c r="H26" s="3" t="s">
        <v>136</v>
      </c>
      <c r="J26" t="s">
        <v>132</v>
      </c>
      <c r="AC26" s="183"/>
      <c r="AD26" s="184"/>
      <c r="AG26" s="8">
        <v>1939</v>
      </c>
      <c r="AH26" s="8"/>
      <c r="AI26" s="8">
        <v>25</v>
      </c>
    </row>
    <row r="27" spans="1:35" x14ac:dyDescent="0.3">
      <c r="A27" s="156" t="s">
        <v>587</v>
      </c>
      <c r="B27" s="158" t="s">
        <v>138</v>
      </c>
      <c r="D27"/>
      <c r="E27" s="3" t="s">
        <v>139</v>
      </c>
      <c r="G27" s="3" t="s">
        <v>140</v>
      </c>
      <c r="H27" s="3" t="s">
        <v>141</v>
      </c>
      <c r="J27" t="s">
        <v>137</v>
      </c>
      <c r="AC27" s="183"/>
      <c r="AD27" s="184"/>
      <c r="AG27" s="8">
        <v>1940</v>
      </c>
      <c r="AH27" s="8"/>
      <c r="AI27" s="8">
        <v>26</v>
      </c>
    </row>
    <row r="28" spans="1:35" x14ac:dyDescent="0.3">
      <c r="A28" s="156" t="s">
        <v>588</v>
      </c>
      <c r="B28" s="158" t="s">
        <v>133</v>
      </c>
      <c r="D28"/>
      <c r="E28" s="3" t="s">
        <v>144</v>
      </c>
      <c r="G28" s="3" t="s">
        <v>145</v>
      </c>
      <c r="H28" s="3" t="s">
        <v>146</v>
      </c>
      <c r="J28" t="s">
        <v>142</v>
      </c>
      <c r="AG28" s="8">
        <v>1941</v>
      </c>
      <c r="AH28" s="8"/>
      <c r="AI28" s="8">
        <v>27</v>
      </c>
    </row>
    <row r="29" spans="1:35" x14ac:dyDescent="0.3">
      <c r="A29" s="156" t="s">
        <v>589</v>
      </c>
      <c r="B29" s="158" t="s">
        <v>143</v>
      </c>
      <c r="D29"/>
      <c r="E29" s="3" t="s">
        <v>149</v>
      </c>
      <c r="G29" s="3" t="s">
        <v>150</v>
      </c>
      <c r="H29" s="3" t="s">
        <v>151</v>
      </c>
      <c r="J29" t="s">
        <v>147</v>
      </c>
      <c r="AG29" s="8">
        <v>1942</v>
      </c>
      <c r="AH29" s="8"/>
      <c r="AI29" s="8">
        <v>28</v>
      </c>
    </row>
    <row r="30" spans="1:35" x14ac:dyDescent="0.3">
      <c r="A30" s="156" t="s">
        <v>590</v>
      </c>
      <c r="B30" s="158" t="s">
        <v>148</v>
      </c>
      <c r="D30"/>
      <c r="E30" s="3" t="s">
        <v>153</v>
      </c>
      <c r="G30" s="3" t="s">
        <v>154</v>
      </c>
      <c r="H30" s="3" t="s">
        <v>155</v>
      </c>
      <c r="J30" t="s">
        <v>152</v>
      </c>
      <c r="AG30" s="8">
        <v>1943</v>
      </c>
      <c r="AH30" s="8"/>
      <c r="AI30" s="8">
        <v>29</v>
      </c>
    </row>
    <row r="31" spans="1:35" x14ac:dyDescent="0.3">
      <c r="A31" s="156" t="s">
        <v>591</v>
      </c>
      <c r="B31" s="158" t="s">
        <v>565</v>
      </c>
      <c r="D31"/>
      <c r="E31" s="3" t="s">
        <v>157</v>
      </c>
      <c r="J31" t="s">
        <v>156</v>
      </c>
      <c r="AG31" s="8">
        <v>1944</v>
      </c>
      <c r="AH31" s="8"/>
      <c r="AI31" s="8">
        <v>30</v>
      </c>
    </row>
    <row r="32" spans="1:35" x14ac:dyDescent="0.3">
      <c r="A32" s="156" t="s">
        <v>592</v>
      </c>
      <c r="B32" s="158" t="s">
        <v>566</v>
      </c>
      <c r="D32"/>
      <c r="E32" s="3" t="s">
        <v>159</v>
      </c>
      <c r="J32" t="s">
        <v>158</v>
      </c>
      <c r="AG32" s="8">
        <v>1945</v>
      </c>
      <c r="AH32" s="8"/>
      <c r="AI32" s="8">
        <v>31</v>
      </c>
    </row>
    <row r="33" spans="1:35" x14ac:dyDescent="0.3">
      <c r="A33" s="156" t="s">
        <v>593</v>
      </c>
      <c r="B33" s="158" t="s">
        <v>567</v>
      </c>
      <c r="D33"/>
      <c r="E33" s="3" t="s">
        <v>161</v>
      </c>
      <c r="J33" t="s">
        <v>160</v>
      </c>
      <c r="AG33" s="8">
        <v>1946</v>
      </c>
      <c r="AH33" s="8"/>
      <c r="AI33" s="8"/>
    </row>
    <row r="34" spans="1:35" x14ac:dyDescent="0.3">
      <c r="D34"/>
      <c r="E34" s="3" t="s">
        <v>163</v>
      </c>
      <c r="J34" t="s">
        <v>162</v>
      </c>
      <c r="AG34" s="8">
        <v>1947</v>
      </c>
      <c r="AH34" s="8"/>
      <c r="AI34" s="8"/>
    </row>
    <row r="35" spans="1:35" x14ac:dyDescent="0.3">
      <c r="D35"/>
      <c r="E35" s="3" t="s">
        <v>165</v>
      </c>
      <c r="J35" t="s">
        <v>164</v>
      </c>
      <c r="AG35" s="8">
        <v>1948</v>
      </c>
      <c r="AH35" s="8"/>
      <c r="AI35" s="8"/>
    </row>
    <row r="36" spans="1:35" x14ac:dyDescent="0.3">
      <c r="D36"/>
      <c r="E36" s="3" t="s">
        <v>167</v>
      </c>
      <c r="J36" t="s">
        <v>166</v>
      </c>
      <c r="AG36" s="8">
        <v>1949</v>
      </c>
      <c r="AH36" s="8"/>
      <c r="AI36" s="8"/>
    </row>
    <row r="37" spans="1:35" x14ac:dyDescent="0.3">
      <c r="D37"/>
      <c r="E37" s="3" t="s">
        <v>169</v>
      </c>
      <c r="J37" t="s">
        <v>168</v>
      </c>
      <c r="AG37" s="8">
        <v>1950</v>
      </c>
      <c r="AH37" s="8"/>
      <c r="AI37" s="8"/>
    </row>
    <row r="38" spans="1:35" x14ac:dyDescent="0.3">
      <c r="D38"/>
      <c r="E38" s="3" t="s">
        <v>171</v>
      </c>
      <c r="J38" t="s">
        <v>170</v>
      </c>
      <c r="AG38" s="8">
        <v>1951</v>
      </c>
      <c r="AH38" s="8"/>
      <c r="AI38" s="8"/>
    </row>
    <row r="39" spans="1:35" x14ac:dyDescent="0.3">
      <c r="D39"/>
      <c r="E39" s="3" t="s">
        <v>174</v>
      </c>
      <c r="J39" t="s">
        <v>172</v>
      </c>
      <c r="AG39" s="8">
        <v>1952</v>
      </c>
      <c r="AH39" s="8"/>
      <c r="AI39" s="8"/>
    </row>
    <row r="40" spans="1:35" x14ac:dyDescent="0.3">
      <c r="D40"/>
      <c r="E40" s="3" t="s">
        <v>176</v>
      </c>
      <c r="J40" t="s">
        <v>175</v>
      </c>
      <c r="AG40" s="8">
        <v>1953</v>
      </c>
      <c r="AH40" s="8"/>
      <c r="AI40" s="8"/>
    </row>
    <row r="41" spans="1:35" x14ac:dyDescent="0.3">
      <c r="D41"/>
      <c r="E41" s="3" t="s">
        <v>179</v>
      </c>
      <c r="J41" t="s">
        <v>177</v>
      </c>
      <c r="AG41" s="8">
        <v>1954</v>
      </c>
      <c r="AH41" s="8"/>
      <c r="AI41" s="8"/>
    </row>
    <row r="42" spans="1:35" x14ac:dyDescent="0.3">
      <c r="D42"/>
      <c r="E42" s="3" t="s">
        <v>181</v>
      </c>
      <c r="J42" t="s">
        <v>180</v>
      </c>
      <c r="AG42" s="8">
        <v>1955</v>
      </c>
      <c r="AH42" s="8"/>
      <c r="AI42" s="8"/>
    </row>
    <row r="43" spans="1:35" x14ac:dyDescent="0.3">
      <c r="D43"/>
      <c r="E43" s="3" t="s">
        <v>183</v>
      </c>
      <c r="J43" t="s">
        <v>182</v>
      </c>
      <c r="AG43" s="8">
        <v>1956</v>
      </c>
      <c r="AH43" s="8"/>
      <c r="AI43" s="8"/>
    </row>
    <row r="44" spans="1:35" x14ac:dyDescent="0.3">
      <c r="D44"/>
      <c r="E44" s="3" t="s">
        <v>186</v>
      </c>
      <c r="J44" t="s">
        <v>184</v>
      </c>
      <c r="AG44" s="8">
        <v>1957</v>
      </c>
      <c r="AH44" s="8"/>
      <c r="AI44" s="8"/>
    </row>
    <row r="45" spans="1:35" x14ac:dyDescent="0.3">
      <c r="D45"/>
      <c r="E45" s="3" t="s">
        <v>188</v>
      </c>
      <c r="J45" t="s">
        <v>187</v>
      </c>
      <c r="AG45" s="8">
        <v>1958</v>
      </c>
      <c r="AH45" s="8"/>
      <c r="AI45" s="8"/>
    </row>
    <row r="46" spans="1:35" x14ac:dyDescent="0.3">
      <c r="D46"/>
      <c r="E46" s="3" t="s">
        <v>190</v>
      </c>
      <c r="J46" t="s">
        <v>189</v>
      </c>
      <c r="AG46" s="8">
        <v>1959</v>
      </c>
      <c r="AH46" s="8"/>
      <c r="AI46" s="8"/>
    </row>
    <row r="47" spans="1:35" x14ac:dyDescent="0.3">
      <c r="D47"/>
      <c r="E47" s="3" t="s">
        <v>192</v>
      </c>
      <c r="J47" t="s">
        <v>191</v>
      </c>
      <c r="AG47" s="8">
        <v>1960</v>
      </c>
      <c r="AH47" s="8"/>
      <c r="AI47" s="8"/>
    </row>
    <row r="48" spans="1:35" x14ac:dyDescent="0.3">
      <c r="D48"/>
      <c r="E48" s="3" t="s">
        <v>194</v>
      </c>
      <c r="J48" t="s">
        <v>193</v>
      </c>
      <c r="AG48" s="8">
        <v>1961</v>
      </c>
      <c r="AH48" s="8"/>
      <c r="AI48" s="8"/>
    </row>
    <row r="49" spans="4:35" x14ac:dyDescent="0.3">
      <c r="D49"/>
      <c r="E49" s="3" t="s">
        <v>196</v>
      </c>
      <c r="J49" t="s">
        <v>195</v>
      </c>
      <c r="AG49" s="8">
        <v>1962</v>
      </c>
      <c r="AH49" s="8"/>
      <c r="AI49" s="8"/>
    </row>
    <row r="50" spans="4:35" x14ac:dyDescent="0.3">
      <c r="D50"/>
      <c r="E50" s="3" t="s">
        <v>199</v>
      </c>
      <c r="J50" t="s">
        <v>197</v>
      </c>
      <c r="AG50" s="8">
        <v>1963</v>
      </c>
      <c r="AH50" s="8"/>
      <c r="AI50" s="8"/>
    </row>
    <row r="51" spans="4:35" x14ac:dyDescent="0.3">
      <c r="D51"/>
      <c r="E51" s="3" t="s">
        <v>200</v>
      </c>
      <c r="J51" s="3" t="s">
        <v>20</v>
      </c>
      <c r="AG51" s="8">
        <v>1964</v>
      </c>
      <c r="AH51" s="8"/>
      <c r="AI51" s="8"/>
    </row>
    <row r="52" spans="4:35" x14ac:dyDescent="0.3">
      <c r="D52"/>
      <c r="E52" s="3" t="s">
        <v>202</v>
      </c>
      <c r="AG52" s="8">
        <v>1965</v>
      </c>
      <c r="AH52" s="8"/>
      <c r="AI52" s="8"/>
    </row>
    <row r="53" spans="4:35" x14ac:dyDescent="0.3">
      <c r="D53"/>
      <c r="E53" s="3" t="s">
        <v>203</v>
      </c>
      <c r="AG53" s="8">
        <v>1966</v>
      </c>
      <c r="AH53" s="8"/>
      <c r="AI53" s="8"/>
    </row>
    <row r="54" spans="4:35" x14ac:dyDescent="0.3">
      <c r="D54"/>
      <c r="E54" s="3" t="s">
        <v>204</v>
      </c>
      <c r="AG54" s="8">
        <v>1967</v>
      </c>
      <c r="AH54" s="8"/>
      <c r="AI54" s="8"/>
    </row>
    <row r="55" spans="4:35" x14ac:dyDescent="0.3">
      <c r="D55"/>
      <c r="E55" s="3" t="s">
        <v>205</v>
      </c>
      <c r="AG55" s="8">
        <v>1968</v>
      </c>
      <c r="AH55" s="8"/>
      <c r="AI55" s="8"/>
    </row>
    <row r="56" spans="4:35" x14ac:dyDescent="0.3">
      <c r="D56"/>
      <c r="E56" s="3" t="s">
        <v>206</v>
      </c>
      <c r="AG56" s="8">
        <v>1969</v>
      </c>
      <c r="AH56" s="8"/>
      <c r="AI56" s="8"/>
    </row>
    <row r="57" spans="4:35" x14ac:dyDescent="0.3">
      <c r="D57"/>
      <c r="E57" s="3" t="s">
        <v>207</v>
      </c>
      <c r="AG57" s="8">
        <v>1970</v>
      </c>
      <c r="AH57" s="8"/>
      <c r="AI57" s="8"/>
    </row>
    <row r="58" spans="4:35" x14ac:dyDescent="0.3">
      <c r="D58"/>
      <c r="E58" s="3" t="s">
        <v>208</v>
      </c>
      <c r="AG58" s="8">
        <v>1971</v>
      </c>
      <c r="AH58" s="8"/>
      <c r="AI58" s="8"/>
    </row>
    <row r="59" spans="4:35" x14ac:dyDescent="0.3">
      <c r="D59"/>
      <c r="E59" s="3" t="s">
        <v>209</v>
      </c>
      <c r="AG59" s="8">
        <v>1972</v>
      </c>
      <c r="AH59" s="8"/>
      <c r="AI59" s="8"/>
    </row>
    <row r="60" spans="4:35" x14ac:dyDescent="0.3">
      <c r="D60"/>
      <c r="E60" s="3" t="s">
        <v>210</v>
      </c>
      <c r="AG60" s="8">
        <v>1973</v>
      </c>
      <c r="AH60" s="8"/>
      <c r="AI60" s="8"/>
    </row>
    <row r="61" spans="4:35" x14ac:dyDescent="0.3">
      <c r="D61"/>
      <c r="E61" s="3" t="s">
        <v>211</v>
      </c>
      <c r="AG61" s="8">
        <v>1974</v>
      </c>
      <c r="AH61" s="8"/>
      <c r="AI61" s="8"/>
    </row>
    <row r="62" spans="4:35" x14ac:dyDescent="0.3">
      <c r="D62"/>
      <c r="E62" s="3" t="s">
        <v>212</v>
      </c>
      <c r="AG62" s="8">
        <v>1975</v>
      </c>
      <c r="AH62" s="8"/>
      <c r="AI62" s="8"/>
    </row>
    <row r="63" spans="4:35" x14ac:dyDescent="0.3">
      <c r="D63"/>
      <c r="E63" s="3" t="s">
        <v>213</v>
      </c>
      <c r="AG63" s="8">
        <v>1976</v>
      </c>
      <c r="AH63" s="8"/>
      <c r="AI63" s="8"/>
    </row>
    <row r="64" spans="4:35" x14ac:dyDescent="0.3">
      <c r="D64"/>
      <c r="E64" s="3" t="s">
        <v>214</v>
      </c>
      <c r="AG64" s="8">
        <v>1977</v>
      </c>
      <c r="AH64" s="8"/>
      <c r="AI64" s="8"/>
    </row>
    <row r="65" spans="4:35" x14ac:dyDescent="0.3">
      <c r="D65"/>
      <c r="E65" s="3" t="s">
        <v>215</v>
      </c>
      <c r="AG65" s="8">
        <v>1978</v>
      </c>
      <c r="AH65" s="8"/>
      <c r="AI65" s="8"/>
    </row>
    <row r="66" spans="4:35" x14ac:dyDescent="0.3">
      <c r="D66"/>
      <c r="E66" s="3" t="s">
        <v>216</v>
      </c>
      <c r="AG66" s="8">
        <v>1979</v>
      </c>
      <c r="AH66" s="8"/>
      <c r="AI66" s="8"/>
    </row>
    <row r="67" spans="4:35" x14ac:dyDescent="0.3">
      <c r="D67"/>
      <c r="E67" s="3" t="s">
        <v>217</v>
      </c>
      <c r="AG67" s="8">
        <v>1980</v>
      </c>
      <c r="AH67" s="8"/>
      <c r="AI67" s="8"/>
    </row>
    <row r="68" spans="4:35" x14ac:dyDescent="0.3">
      <c r="D68"/>
      <c r="E68" s="3" t="s">
        <v>218</v>
      </c>
      <c r="AG68" s="8">
        <v>1981</v>
      </c>
      <c r="AH68" s="8"/>
      <c r="AI68" s="8"/>
    </row>
    <row r="69" spans="4:35" x14ac:dyDescent="0.3">
      <c r="D69"/>
      <c r="E69" s="3" t="s">
        <v>219</v>
      </c>
      <c r="AG69" s="8">
        <v>1982</v>
      </c>
      <c r="AH69" s="8"/>
      <c r="AI69" s="8"/>
    </row>
    <row r="70" spans="4:35" x14ac:dyDescent="0.3">
      <c r="D70"/>
      <c r="E70" s="3" t="s">
        <v>220</v>
      </c>
      <c r="AG70" s="8">
        <v>1983</v>
      </c>
      <c r="AH70" s="8"/>
      <c r="AI70" s="8"/>
    </row>
    <row r="71" spans="4:35" x14ac:dyDescent="0.3">
      <c r="D71"/>
      <c r="E71" s="3" t="s">
        <v>221</v>
      </c>
      <c r="AG71" s="8">
        <v>1984</v>
      </c>
      <c r="AH71" s="8"/>
      <c r="AI71" s="8"/>
    </row>
    <row r="72" spans="4:35" x14ac:dyDescent="0.3">
      <c r="D72"/>
      <c r="E72" s="3" t="s">
        <v>222</v>
      </c>
      <c r="AG72" s="8">
        <v>1985</v>
      </c>
      <c r="AH72" s="8"/>
      <c r="AI72" s="8"/>
    </row>
    <row r="73" spans="4:35" x14ac:dyDescent="0.3">
      <c r="D73"/>
      <c r="E73" s="3" t="s">
        <v>223</v>
      </c>
      <c r="AG73" s="8">
        <v>1986</v>
      </c>
      <c r="AH73" s="8"/>
      <c r="AI73" s="8"/>
    </row>
    <row r="74" spans="4:35" x14ac:dyDescent="0.3">
      <c r="D74"/>
      <c r="E74" s="3" t="s">
        <v>224</v>
      </c>
      <c r="AG74" s="8">
        <v>1987</v>
      </c>
      <c r="AH74" s="8"/>
      <c r="AI74" s="8"/>
    </row>
    <row r="75" spans="4:35" x14ac:dyDescent="0.3">
      <c r="D75"/>
      <c r="E75" s="3" t="s">
        <v>226</v>
      </c>
      <c r="AG75" s="8">
        <v>1988</v>
      </c>
      <c r="AH75" s="8"/>
      <c r="AI75" s="8"/>
    </row>
    <row r="76" spans="4:35" x14ac:dyDescent="0.3">
      <c r="D76"/>
      <c r="E76" s="3" t="s">
        <v>227</v>
      </c>
      <c r="AG76" s="8">
        <v>1989</v>
      </c>
      <c r="AH76" s="8"/>
      <c r="AI76" s="8"/>
    </row>
    <row r="77" spans="4:35" x14ac:dyDescent="0.3">
      <c r="D77"/>
      <c r="E77" s="3" t="s">
        <v>228</v>
      </c>
      <c r="AG77" s="8">
        <v>1990</v>
      </c>
      <c r="AH77" s="8"/>
      <c r="AI77" s="8"/>
    </row>
    <row r="78" spans="4:35" x14ac:dyDescent="0.3">
      <c r="D78"/>
      <c r="E78" s="3" t="s">
        <v>229</v>
      </c>
      <c r="AG78" s="8">
        <v>1991</v>
      </c>
      <c r="AH78" s="8"/>
      <c r="AI78" s="8"/>
    </row>
    <row r="79" spans="4:35" x14ac:dyDescent="0.3">
      <c r="D79"/>
      <c r="E79" s="3" t="s">
        <v>231</v>
      </c>
      <c r="AG79" s="8">
        <v>1992</v>
      </c>
      <c r="AH79" s="8"/>
      <c r="AI79" s="8"/>
    </row>
    <row r="80" spans="4:35" x14ac:dyDescent="0.3">
      <c r="D80"/>
      <c r="E80" s="3" t="s">
        <v>233</v>
      </c>
      <c r="AG80" s="8">
        <v>1993</v>
      </c>
      <c r="AH80" s="8"/>
      <c r="AI80" s="8"/>
    </row>
    <row r="81" spans="4:35" x14ac:dyDescent="0.3">
      <c r="D81"/>
      <c r="E81" s="3" t="s">
        <v>234</v>
      </c>
      <c r="AG81" s="8">
        <v>1994</v>
      </c>
      <c r="AH81" s="8"/>
      <c r="AI81" s="8"/>
    </row>
    <row r="82" spans="4:35" x14ac:dyDescent="0.3">
      <c r="D82"/>
      <c r="E82" s="3" t="s">
        <v>235</v>
      </c>
      <c r="AG82" s="8">
        <v>1995</v>
      </c>
      <c r="AH82" s="8"/>
      <c r="AI82" s="8"/>
    </row>
    <row r="83" spans="4:35" x14ac:dyDescent="0.3">
      <c r="D83"/>
      <c r="E83" s="3" t="s">
        <v>236</v>
      </c>
      <c r="AG83" s="8">
        <v>1996</v>
      </c>
      <c r="AH83" s="8"/>
      <c r="AI83" s="8"/>
    </row>
    <row r="84" spans="4:35" x14ac:dyDescent="0.3">
      <c r="D84"/>
      <c r="E84" s="3" t="s">
        <v>237</v>
      </c>
      <c r="AG84" s="8">
        <v>1997</v>
      </c>
      <c r="AH84" s="8"/>
      <c r="AI84" s="8"/>
    </row>
    <row r="85" spans="4:35" x14ac:dyDescent="0.3">
      <c r="D85"/>
      <c r="E85" s="3" t="s">
        <v>238</v>
      </c>
      <c r="AG85" s="8">
        <v>1998</v>
      </c>
      <c r="AH85" s="8"/>
      <c r="AI85" s="8"/>
    </row>
    <row r="86" spans="4:35" x14ac:dyDescent="0.3">
      <c r="D86"/>
      <c r="E86" s="3" t="s">
        <v>239</v>
      </c>
      <c r="AG86" s="8">
        <v>1999</v>
      </c>
      <c r="AH86" s="8"/>
      <c r="AI86" s="8"/>
    </row>
    <row r="87" spans="4:35" x14ac:dyDescent="0.3">
      <c r="D87"/>
      <c r="E87" s="3" t="s">
        <v>241</v>
      </c>
      <c r="AG87" s="8">
        <v>2000</v>
      </c>
      <c r="AH87" s="8"/>
      <c r="AI87" s="8"/>
    </row>
    <row r="88" spans="4:35" x14ac:dyDescent="0.3">
      <c r="D88"/>
      <c r="E88" s="3" t="s">
        <v>242</v>
      </c>
      <c r="AG88" s="8">
        <v>2001</v>
      </c>
      <c r="AH88" s="8"/>
      <c r="AI88" s="8"/>
    </row>
    <row r="89" spans="4:35" x14ac:dyDescent="0.3">
      <c r="D89"/>
      <c r="E89" s="3" t="s">
        <v>243</v>
      </c>
      <c r="AG89" s="8">
        <v>2002</v>
      </c>
      <c r="AH89" s="8"/>
      <c r="AI89" s="8"/>
    </row>
    <row r="90" spans="4:35" x14ac:dyDescent="0.3">
      <c r="D90"/>
      <c r="E90" s="3" t="s">
        <v>244</v>
      </c>
      <c r="AG90" s="8">
        <v>2003</v>
      </c>
      <c r="AH90" s="8"/>
      <c r="AI90" s="8"/>
    </row>
    <row r="91" spans="4:35" x14ac:dyDescent="0.3">
      <c r="D91"/>
      <c r="E91" s="3" t="s">
        <v>245</v>
      </c>
      <c r="AG91" s="8">
        <v>2004</v>
      </c>
      <c r="AH91" s="8"/>
      <c r="AI91" s="8"/>
    </row>
    <row r="92" spans="4:35" x14ac:dyDescent="0.3">
      <c r="D92"/>
      <c r="E92" s="3" t="s">
        <v>246</v>
      </c>
      <c r="AG92" s="8">
        <v>2005</v>
      </c>
      <c r="AH92" s="8"/>
      <c r="AI92" s="8"/>
    </row>
    <row r="93" spans="4:35" x14ac:dyDescent="0.3">
      <c r="D93"/>
      <c r="E93" s="3" t="s">
        <v>248</v>
      </c>
      <c r="AG93" s="8">
        <v>2006</v>
      </c>
      <c r="AH93" s="8"/>
      <c r="AI93" s="8"/>
    </row>
    <row r="94" spans="4:35" x14ac:dyDescent="0.3">
      <c r="D94"/>
      <c r="E94" s="3" t="s">
        <v>249</v>
      </c>
      <c r="AG94" s="8">
        <v>2007</v>
      </c>
      <c r="AH94" s="8"/>
      <c r="AI94" s="8"/>
    </row>
    <row r="95" spans="4:35" x14ac:dyDescent="0.3">
      <c r="D95"/>
      <c r="E95" s="3" t="s">
        <v>250</v>
      </c>
      <c r="AG95" s="8">
        <v>2008</v>
      </c>
      <c r="AH95" s="8"/>
      <c r="AI95" s="8"/>
    </row>
    <row r="96" spans="4:35" x14ac:dyDescent="0.3">
      <c r="D96"/>
      <c r="E96" s="3" t="s">
        <v>251</v>
      </c>
      <c r="AG96" s="8">
        <v>2009</v>
      </c>
      <c r="AH96" s="8"/>
      <c r="AI96" s="8"/>
    </row>
    <row r="97" spans="4:35" x14ac:dyDescent="0.3">
      <c r="D97"/>
      <c r="E97" s="3" t="s">
        <v>252</v>
      </c>
      <c r="AG97" s="8">
        <v>2010</v>
      </c>
      <c r="AH97" s="8"/>
      <c r="AI97" s="8"/>
    </row>
    <row r="98" spans="4:35" x14ac:dyDescent="0.3">
      <c r="D98"/>
      <c r="E98" s="3" t="s">
        <v>253</v>
      </c>
      <c r="AG98" s="8">
        <v>2011</v>
      </c>
      <c r="AH98" s="8"/>
      <c r="AI98" s="8"/>
    </row>
    <row r="99" spans="4:35" x14ac:dyDescent="0.3">
      <c r="D99"/>
      <c r="E99" s="3" t="s">
        <v>254</v>
      </c>
      <c r="AG99" s="8">
        <v>2012</v>
      </c>
      <c r="AH99" s="8"/>
      <c r="AI99" s="8"/>
    </row>
    <row r="100" spans="4:35" x14ac:dyDescent="0.3">
      <c r="D100"/>
      <c r="E100" s="3" t="s">
        <v>255</v>
      </c>
      <c r="AG100" s="8">
        <v>2013</v>
      </c>
      <c r="AH100" s="8"/>
      <c r="AI100" s="8"/>
    </row>
    <row r="101" spans="4:35" x14ac:dyDescent="0.3">
      <c r="D101"/>
      <c r="E101" s="3" t="s">
        <v>256</v>
      </c>
      <c r="AG101" s="8">
        <v>2014</v>
      </c>
      <c r="AH101" s="8"/>
      <c r="AI101" s="8"/>
    </row>
    <row r="102" spans="4:35" x14ac:dyDescent="0.3">
      <c r="D102"/>
      <c r="E102" s="3" t="s">
        <v>257</v>
      </c>
      <c r="AG102" s="8">
        <v>2015</v>
      </c>
      <c r="AH102" s="8"/>
      <c r="AI102" s="8"/>
    </row>
    <row r="103" spans="4:35" x14ac:dyDescent="0.3">
      <c r="D103"/>
      <c r="E103" s="3" t="s">
        <v>258</v>
      </c>
      <c r="AG103" s="8">
        <v>2016</v>
      </c>
      <c r="AH103" s="8"/>
      <c r="AI103" s="8"/>
    </row>
    <row r="104" spans="4:35" x14ac:dyDescent="0.3">
      <c r="D104"/>
      <c r="E104" s="3" t="s">
        <v>259</v>
      </c>
      <c r="AG104" s="8">
        <v>2017</v>
      </c>
      <c r="AH104" s="8"/>
      <c r="AI104" s="8"/>
    </row>
    <row r="105" spans="4:35" x14ac:dyDescent="0.3">
      <c r="D105"/>
      <c r="E105" s="3" t="s">
        <v>261</v>
      </c>
      <c r="AG105" s="8">
        <v>2018</v>
      </c>
      <c r="AH105" s="8"/>
      <c r="AI105" s="8"/>
    </row>
    <row r="106" spans="4:35" x14ac:dyDescent="0.3">
      <c r="D106"/>
      <c r="E106" s="3" t="s">
        <v>262</v>
      </c>
      <c r="AG106" s="8">
        <v>2019</v>
      </c>
      <c r="AH106" s="8"/>
      <c r="AI106" s="8"/>
    </row>
    <row r="107" spans="4:35" x14ac:dyDescent="0.3">
      <c r="D107"/>
      <c r="E107" s="3" t="s">
        <v>263</v>
      </c>
      <c r="AG107" s="8">
        <v>2020</v>
      </c>
      <c r="AH107" s="8"/>
      <c r="AI107" s="8"/>
    </row>
    <row r="108" spans="4:35" x14ac:dyDescent="0.3">
      <c r="D108"/>
      <c r="E108" s="3" t="s">
        <v>556</v>
      </c>
      <c r="AG108" s="8">
        <v>2021</v>
      </c>
      <c r="AH108" s="8"/>
      <c r="AI108" s="8"/>
    </row>
    <row r="109" spans="4:35" x14ac:dyDescent="0.3">
      <c r="D109"/>
      <c r="E109" s="3" t="s">
        <v>264</v>
      </c>
      <c r="AG109" s="8">
        <v>2022</v>
      </c>
      <c r="AH109" s="8"/>
      <c r="AI109" s="8"/>
    </row>
    <row r="110" spans="4:35" x14ac:dyDescent="0.3">
      <c r="D110"/>
      <c r="E110" s="3" t="s">
        <v>265</v>
      </c>
      <c r="AG110" s="8">
        <v>2023</v>
      </c>
      <c r="AH110" s="8"/>
      <c r="AI110" s="8"/>
    </row>
    <row r="111" spans="4:35" x14ac:dyDescent="0.3">
      <c r="D111"/>
      <c r="E111" s="3" t="s">
        <v>266</v>
      </c>
      <c r="AG111" s="8">
        <v>2024</v>
      </c>
      <c r="AH111" s="8"/>
      <c r="AI111" s="8"/>
    </row>
    <row r="112" spans="4:35" x14ac:dyDescent="0.3">
      <c r="D112"/>
      <c r="E112" s="3" t="s">
        <v>267</v>
      </c>
      <c r="AG112" s="8">
        <v>2025</v>
      </c>
      <c r="AH112" s="8"/>
      <c r="AI112" s="8"/>
    </row>
    <row r="113" spans="4:35" x14ac:dyDescent="0.3">
      <c r="D113"/>
      <c r="E113" s="3" t="s">
        <v>268</v>
      </c>
      <c r="AG113" s="8">
        <v>2026</v>
      </c>
      <c r="AH113" s="8"/>
      <c r="AI113" s="8"/>
    </row>
    <row r="114" spans="4:35" x14ac:dyDescent="0.3">
      <c r="D114"/>
      <c r="E114" s="3" t="s">
        <v>269</v>
      </c>
      <c r="AG114" s="8">
        <v>2027</v>
      </c>
      <c r="AH114" s="8"/>
      <c r="AI114" s="8"/>
    </row>
    <row r="115" spans="4:35" x14ac:dyDescent="0.3">
      <c r="D115"/>
      <c r="E115" s="3" t="s">
        <v>270</v>
      </c>
      <c r="AG115" s="8">
        <v>2028</v>
      </c>
      <c r="AH115" s="8"/>
      <c r="AI115" s="8"/>
    </row>
    <row r="116" spans="4:35" x14ac:dyDescent="0.3">
      <c r="D116"/>
      <c r="E116" s="3" t="s">
        <v>271</v>
      </c>
      <c r="AG116" s="8">
        <v>2029</v>
      </c>
      <c r="AH116" s="8"/>
      <c r="AI116" s="8"/>
    </row>
    <row r="117" spans="4:35" x14ac:dyDescent="0.3">
      <c r="D117"/>
      <c r="E117" s="3" t="s">
        <v>272</v>
      </c>
      <c r="AG117" s="8">
        <v>2030</v>
      </c>
      <c r="AH117" s="8"/>
      <c r="AI117" s="8"/>
    </row>
    <row r="118" spans="4:35" x14ac:dyDescent="0.3">
      <c r="D118"/>
      <c r="E118" s="3" t="s">
        <v>273</v>
      </c>
    </row>
    <row r="119" spans="4:35" x14ac:dyDescent="0.3">
      <c r="D119"/>
      <c r="E119" s="3" t="s">
        <v>274</v>
      </c>
    </row>
    <row r="120" spans="4:35" x14ac:dyDescent="0.3">
      <c r="D120"/>
      <c r="E120" s="3" t="s">
        <v>275</v>
      </c>
    </row>
    <row r="121" spans="4:35" x14ac:dyDescent="0.3">
      <c r="D121"/>
      <c r="E121" s="3" t="s">
        <v>276</v>
      </c>
    </row>
    <row r="122" spans="4:35" x14ac:dyDescent="0.3">
      <c r="D122"/>
      <c r="E122" s="3" t="s">
        <v>277</v>
      </c>
    </row>
    <row r="123" spans="4:35" x14ac:dyDescent="0.3">
      <c r="D123"/>
      <c r="E123" s="3" t="s">
        <v>278</v>
      </c>
    </row>
    <row r="124" spans="4:35" x14ac:dyDescent="0.3">
      <c r="D124"/>
      <c r="E124" s="3" t="s">
        <v>279</v>
      </c>
    </row>
    <row r="125" spans="4:35" x14ac:dyDescent="0.3">
      <c r="D125"/>
      <c r="E125" s="3" t="s">
        <v>280</v>
      </c>
    </row>
    <row r="126" spans="4:35" x14ac:dyDescent="0.3">
      <c r="D126"/>
      <c r="E126" s="3" t="s">
        <v>281</v>
      </c>
    </row>
    <row r="127" spans="4:35" x14ac:dyDescent="0.3">
      <c r="D127"/>
      <c r="E127" s="3" t="s">
        <v>282</v>
      </c>
    </row>
    <row r="128" spans="4:35" x14ac:dyDescent="0.3">
      <c r="D128"/>
      <c r="E128" s="3" t="s">
        <v>283</v>
      </c>
    </row>
    <row r="129" spans="4:5" x14ac:dyDescent="0.3">
      <c r="D129"/>
      <c r="E129" s="3" t="s">
        <v>284</v>
      </c>
    </row>
    <row r="130" spans="4:5" x14ac:dyDescent="0.3">
      <c r="D130"/>
      <c r="E130" s="3" t="s">
        <v>285</v>
      </c>
    </row>
    <row r="131" spans="4:5" x14ac:dyDescent="0.3">
      <c r="D131"/>
      <c r="E131" s="3" t="s">
        <v>286</v>
      </c>
    </row>
    <row r="132" spans="4:5" x14ac:dyDescent="0.3">
      <c r="D132"/>
      <c r="E132" s="3" t="s">
        <v>287</v>
      </c>
    </row>
    <row r="133" spans="4:5" x14ac:dyDescent="0.3">
      <c r="D133"/>
      <c r="E133" s="3" t="s">
        <v>288</v>
      </c>
    </row>
    <row r="134" spans="4:5" x14ac:dyDescent="0.3">
      <c r="D134"/>
      <c r="E134" s="3" t="s">
        <v>289</v>
      </c>
    </row>
    <row r="135" spans="4:5" x14ac:dyDescent="0.3">
      <c r="D135"/>
      <c r="E135" s="3" t="s">
        <v>290</v>
      </c>
    </row>
    <row r="136" spans="4:5" x14ac:dyDescent="0.3">
      <c r="D136"/>
      <c r="E136" s="3" t="s">
        <v>291</v>
      </c>
    </row>
    <row r="137" spans="4:5" x14ac:dyDescent="0.3">
      <c r="D137"/>
      <c r="E137" s="3" t="s">
        <v>292</v>
      </c>
    </row>
    <row r="138" spans="4:5" x14ac:dyDescent="0.3">
      <c r="D138"/>
      <c r="E138" s="3" t="s">
        <v>293</v>
      </c>
    </row>
    <row r="139" spans="4:5" x14ac:dyDescent="0.3">
      <c r="D139"/>
      <c r="E139" s="3" t="s">
        <v>294</v>
      </c>
    </row>
    <row r="140" spans="4:5" x14ac:dyDescent="0.3">
      <c r="D140"/>
      <c r="E140" s="3" t="s">
        <v>295</v>
      </c>
    </row>
    <row r="141" spans="4:5" x14ac:dyDescent="0.3">
      <c r="D141"/>
      <c r="E141" s="3" t="s">
        <v>296</v>
      </c>
    </row>
    <row r="142" spans="4:5" x14ac:dyDescent="0.3">
      <c r="D142"/>
      <c r="E142" s="3" t="s">
        <v>297</v>
      </c>
    </row>
    <row r="143" spans="4:5" x14ac:dyDescent="0.3">
      <c r="D143"/>
      <c r="E143" s="3" t="s">
        <v>298</v>
      </c>
    </row>
    <row r="144" spans="4:5" x14ac:dyDescent="0.3">
      <c r="D144"/>
      <c r="E144" s="3" t="s">
        <v>299</v>
      </c>
    </row>
    <row r="145" spans="4:5" x14ac:dyDescent="0.3">
      <c r="D145"/>
      <c r="E145" s="3" t="s">
        <v>300</v>
      </c>
    </row>
    <row r="146" spans="4:5" x14ac:dyDescent="0.3">
      <c r="D146"/>
      <c r="E146" s="3" t="s">
        <v>301</v>
      </c>
    </row>
    <row r="147" spans="4:5" x14ac:dyDescent="0.3">
      <c r="D147"/>
      <c r="E147" s="3" t="s">
        <v>302</v>
      </c>
    </row>
    <row r="148" spans="4:5" x14ac:dyDescent="0.3">
      <c r="D148"/>
      <c r="E148" s="3" t="s">
        <v>303</v>
      </c>
    </row>
    <row r="149" spans="4:5" x14ac:dyDescent="0.3">
      <c r="D149"/>
      <c r="E149" s="3" t="s">
        <v>304</v>
      </c>
    </row>
    <row r="150" spans="4:5" x14ac:dyDescent="0.3">
      <c r="D150"/>
      <c r="E150" s="3" t="s">
        <v>305</v>
      </c>
    </row>
    <row r="151" spans="4:5" x14ac:dyDescent="0.3">
      <c r="D151"/>
      <c r="E151" s="3" t="s">
        <v>306</v>
      </c>
    </row>
    <row r="152" spans="4:5" x14ac:dyDescent="0.3">
      <c r="D152"/>
      <c r="E152" s="3" t="s">
        <v>307</v>
      </c>
    </row>
    <row r="153" spans="4:5" x14ac:dyDescent="0.3">
      <c r="D153"/>
      <c r="E153" s="3" t="s">
        <v>557</v>
      </c>
    </row>
    <row r="154" spans="4:5" x14ac:dyDescent="0.3">
      <c r="D154"/>
      <c r="E154" s="3" t="s">
        <v>308</v>
      </c>
    </row>
    <row r="155" spans="4:5" x14ac:dyDescent="0.3">
      <c r="D155"/>
      <c r="E155" s="3" t="s">
        <v>309</v>
      </c>
    </row>
    <row r="156" spans="4:5" x14ac:dyDescent="0.3">
      <c r="D156"/>
      <c r="E156" s="3" t="s">
        <v>310</v>
      </c>
    </row>
    <row r="157" spans="4:5" x14ac:dyDescent="0.3">
      <c r="D157"/>
      <c r="E157" s="3" t="s">
        <v>311</v>
      </c>
    </row>
    <row r="158" spans="4:5" x14ac:dyDescent="0.3">
      <c r="D158"/>
      <c r="E158" s="3" t="s">
        <v>312</v>
      </c>
    </row>
    <row r="159" spans="4:5" x14ac:dyDescent="0.3">
      <c r="D159"/>
      <c r="E159" s="3" t="s">
        <v>313</v>
      </c>
    </row>
    <row r="160" spans="4:5" x14ac:dyDescent="0.3">
      <c r="D160"/>
      <c r="E160" s="3" t="s">
        <v>314</v>
      </c>
    </row>
    <row r="161" spans="4:5" x14ac:dyDescent="0.3">
      <c r="D161"/>
      <c r="E161" s="3" t="s">
        <v>315</v>
      </c>
    </row>
    <row r="162" spans="4:5" x14ac:dyDescent="0.3">
      <c r="D162"/>
      <c r="E162" s="3" t="s">
        <v>316</v>
      </c>
    </row>
    <row r="163" spans="4:5" x14ac:dyDescent="0.3">
      <c r="D163"/>
      <c r="E163" s="3" t="s">
        <v>317</v>
      </c>
    </row>
    <row r="164" spans="4:5" x14ac:dyDescent="0.3">
      <c r="D164"/>
      <c r="E164" s="3" t="s">
        <v>318</v>
      </c>
    </row>
    <row r="165" spans="4:5" x14ac:dyDescent="0.3">
      <c r="D165"/>
      <c r="E165" s="3" t="s">
        <v>319</v>
      </c>
    </row>
    <row r="166" spans="4:5" x14ac:dyDescent="0.3">
      <c r="D166"/>
      <c r="E166" s="3" t="s">
        <v>320</v>
      </c>
    </row>
    <row r="167" spans="4:5" x14ac:dyDescent="0.3">
      <c r="D167"/>
      <c r="E167" s="3" t="s">
        <v>321</v>
      </c>
    </row>
    <row r="168" spans="4:5" x14ac:dyDescent="0.3">
      <c r="D168"/>
      <c r="E168" s="3" t="s">
        <v>322</v>
      </c>
    </row>
    <row r="169" spans="4:5" x14ac:dyDescent="0.3">
      <c r="D169"/>
      <c r="E169" s="3" t="s">
        <v>323</v>
      </c>
    </row>
    <row r="170" spans="4:5" x14ac:dyDescent="0.3">
      <c r="D170"/>
      <c r="E170" s="3" t="s">
        <v>324</v>
      </c>
    </row>
    <row r="171" spans="4:5" x14ac:dyDescent="0.3">
      <c r="D171"/>
      <c r="E171" s="3" t="s">
        <v>325</v>
      </c>
    </row>
    <row r="172" spans="4:5" x14ac:dyDescent="0.3">
      <c r="D172"/>
      <c r="E172" s="3" t="s">
        <v>326</v>
      </c>
    </row>
    <row r="173" spans="4:5" x14ac:dyDescent="0.3">
      <c r="D173"/>
      <c r="E173" s="3" t="s">
        <v>327</v>
      </c>
    </row>
    <row r="174" spans="4:5" x14ac:dyDescent="0.3">
      <c r="D174"/>
      <c r="E174" s="3" t="s">
        <v>328</v>
      </c>
    </row>
    <row r="175" spans="4:5" x14ac:dyDescent="0.3">
      <c r="D175"/>
      <c r="E175" s="3" t="s">
        <v>329</v>
      </c>
    </row>
    <row r="176" spans="4:5" x14ac:dyDescent="0.3">
      <c r="D176"/>
      <c r="E176" s="3" t="s">
        <v>330</v>
      </c>
    </row>
    <row r="177" spans="4:5" x14ac:dyDescent="0.3">
      <c r="D177"/>
      <c r="E177" s="3" t="s">
        <v>331</v>
      </c>
    </row>
    <row r="178" spans="4:5" x14ac:dyDescent="0.3">
      <c r="D178"/>
      <c r="E178" s="3" t="s">
        <v>332</v>
      </c>
    </row>
    <row r="179" spans="4:5" x14ac:dyDescent="0.3">
      <c r="D179"/>
      <c r="E179" s="3" t="s">
        <v>333</v>
      </c>
    </row>
    <row r="180" spans="4:5" x14ac:dyDescent="0.3">
      <c r="D180"/>
      <c r="E180" s="3" t="s">
        <v>334</v>
      </c>
    </row>
    <row r="181" spans="4:5" x14ac:dyDescent="0.3">
      <c r="D181"/>
      <c r="E181" s="3" t="s">
        <v>335</v>
      </c>
    </row>
    <row r="182" spans="4:5" x14ac:dyDescent="0.3">
      <c r="D182"/>
      <c r="E182" s="3" t="s">
        <v>336</v>
      </c>
    </row>
    <row r="183" spans="4:5" x14ac:dyDescent="0.3">
      <c r="D183"/>
      <c r="E183" s="3" t="s">
        <v>337</v>
      </c>
    </row>
    <row r="184" spans="4:5" x14ac:dyDescent="0.3">
      <c r="D184"/>
      <c r="E184" s="3" t="s">
        <v>338</v>
      </c>
    </row>
    <row r="185" spans="4:5" x14ac:dyDescent="0.3">
      <c r="D185"/>
      <c r="E185" s="3" t="s">
        <v>339</v>
      </c>
    </row>
    <row r="186" spans="4:5" x14ac:dyDescent="0.3">
      <c r="D186"/>
      <c r="E186" s="3" t="s">
        <v>340</v>
      </c>
    </row>
    <row r="187" spans="4:5" x14ac:dyDescent="0.3">
      <c r="D187"/>
      <c r="E187" s="3" t="s">
        <v>341</v>
      </c>
    </row>
    <row r="188" spans="4:5" x14ac:dyDescent="0.3">
      <c r="D188"/>
      <c r="E188" s="3" t="s">
        <v>342</v>
      </c>
    </row>
    <row r="189" spans="4:5" x14ac:dyDescent="0.3">
      <c r="D189"/>
      <c r="E189" s="3" t="s">
        <v>343</v>
      </c>
    </row>
    <row r="190" spans="4:5" x14ac:dyDescent="0.3">
      <c r="D190"/>
      <c r="E190" s="3" t="s">
        <v>344</v>
      </c>
    </row>
    <row r="191" spans="4:5" x14ac:dyDescent="0.3">
      <c r="D191"/>
      <c r="E191" s="3" t="s">
        <v>345</v>
      </c>
    </row>
    <row r="192" spans="4:5" x14ac:dyDescent="0.3">
      <c r="D192"/>
      <c r="E192" s="3" t="s">
        <v>346</v>
      </c>
    </row>
    <row r="193" spans="4:5" x14ac:dyDescent="0.3">
      <c r="D193"/>
      <c r="E193" s="3" t="s">
        <v>347</v>
      </c>
    </row>
    <row r="194" spans="4:5" x14ac:dyDescent="0.3">
      <c r="D194"/>
      <c r="E194" s="3" t="s">
        <v>348</v>
      </c>
    </row>
    <row r="195" spans="4:5" x14ac:dyDescent="0.3">
      <c r="E195" s="3" t="s">
        <v>349</v>
      </c>
    </row>
    <row r="196" spans="4:5" x14ac:dyDescent="0.3">
      <c r="E196" s="3" t="s">
        <v>350</v>
      </c>
    </row>
    <row r="197" spans="4:5" x14ac:dyDescent="0.3">
      <c r="E197" s="3" t="s">
        <v>351</v>
      </c>
    </row>
    <row r="198" spans="4:5" x14ac:dyDescent="0.3">
      <c r="E198" s="3" t="s">
        <v>352</v>
      </c>
    </row>
    <row r="199" spans="4:5" x14ac:dyDescent="0.3">
      <c r="E199" s="3" t="s">
        <v>353</v>
      </c>
    </row>
    <row r="200" spans="4:5" x14ac:dyDescent="0.3">
      <c r="E200" s="3" t="s">
        <v>354</v>
      </c>
    </row>
    <row r="201" spans="4:5" x14ac:dyDescent="0.3">
      <c r="E201" s="3" t="s">
        <v>406</v>
      </c>
    </row>
    <row r="202" spans="4:5" x14ac:dyDescent="0.3">
      <c r="E202" s="3" t="s">
        <v>355</v>
      </c>
    </row>
    <row r="203" spans="4:5" x14ac:dyDescent="0.3">
      <c r="E203" s="3" t="s">
        <v>356</v>
      </c>
    </row>
    <row r="204" spans="4:5" x14ac:dyDescent="0.3">
      <c r="E204" s="3" t="s">
        <v>357</v>
      </c>
    </row>
    <row r="205" spans="4:5" x14ac:dyDescent="0.3">
      <c r="E205" s="3" t="s">
        <v>358</v>
      </c>
    </row>
    <row r="206" spans="4:5" x14ac:dyDescent="0.3">
      <c r="E206" s="3" t="s">
        <v>359</v>
      </c>
    </row>
    <row r="207" spans="4:5" x14ac:dyDescent="0.3">
      <c r="E207" s="3" t="s">
        <v>360</v>
      </c>
    </row>
    <row r="208" spans="4:5" x14ac:dyDescent="0.3">
      <c r="E208" s="3" t="s">
        <v>361</v>
      </c>
    </row>
    <row r="209" spans="5:5" x14ac:dyDescent="0.3">
      <c r="E209" s="3" t="s">
        <v>362</v>
      </c>
    </row>
    <row r="210" spans="5:5" x14ac:dyDescent="0.3">
      <c r="E210" s="3" t="s">
        <v>363</v>
      </c>
    </row>
    <row r="211" spans="5:5" x14ac:dyDescent="0.3">
      <c r="E211" s="3" t="s">
        <v>364</v>
      </c>
    </row>
    <row r="212" spans="5:5" x14ac:dyDescent="0.3">
      <c r="E212" s="3" t="s">
        <v>365</v>
      </c>
    </row>
    <row r="213" spans="5:5" x14ac:dyDescent="0.3">
      <c r="E213" s="3" t="s">
        <v>366</v>
      </c>
    </row>
    <row r="214" spans="5:5" x14ac:dyDescent="0.3">
      <c r="E214" s="3" t="s">
        <v>367</v>
      </c>
    </row>
    <row r="215" spans="5:5" x14ac:dyDescent="0.3">
      <c r="E215" s="3" t="s">
        <v>368</v>
      </c>
    </row>
    <row r="216" spans="5:5" x14ac:dyDescent="0.3">
      <c r="E216" s="3" t="s">
        <v>369</v>
      </c>
    </row>
    <row r="217" spans="5:5" x14ac:dyDescent="0.3">
      <c r="E217" s="3" t="s">
        <v>370</v>
      </c>
    </row>
    <row r="218" spans="5:5" x14ac:dyDescent="0.3">
      <c r="E218" s="3" t="s">
        <v>371</v>
      </c>
    </row>
    <row r="219" spans="5:5" x14ac:dyDescent="0.3">
      <c r="E219" s="3" t="s">
        <v>372</v>
      </c>
    </row>
    <row r="220" spans="5:5" x14ac:dyDescent="0.3">
      <c r="E220" s="3" t="s">
        <v>373</v>
      </c>
    </row>
    <row r="221" spans="5:5" x14ac:dyDescent="0.3">
      <c r="E221" s="3" t="s">
        <v>374</v>
      </c>
    </row>
    <row r="222" spans="5:5" x14ac:dyDescent="0.3">
      <c r="E222" s="3" t="s">
        <v>375</v>
      </c>
    </row>
    <row r="223" spans="5:5" x14ac:dyDescent="0.3">
      <c r="E223" s="3" t="s">
        <v>376</v>
      </c>
    </row>
    <row r="224" spans="5:5" x14ac:dyDescent="0.3">
      <c r="E224" s="3" t="s">
        <v>377</v>
      </c>
    </row>
    <row r="225" spans="5:5" x14ac:dyDescent="0.3">
      <c r="E225" s="3" t="s">
        <v>378</v>
      </c>
    </row>
    <row r="226" spans="5:5" x14ac:dyDescent="0.3">
      <c r="E226" s="3" t="s">
        <v>379</v>
      </c>
    </row>
    <row r="227" spans="5:5" x14ac:dyDescent="0.3">
      <c r="E227" s="3" t="s">
        <v>380</v>
      </c>
    </row>
    <row r="228" spans="5:5" x14ac:dyDescent="0.3">
      <c r="E228" s="3" t="s">
        <v>381</v>
      </c>
    </row>
    <row r="229" spans="5:5" x14ac:dyDescent="0.3">
      <c r="E229" s="3" t="s">
        <v>382</v>
      </c>
    </row>
    <row r="230" spans="5:5" x14ac:dyDescent="0.3">
      <c r="E230" s="3" t="s">
        <v>383</v>
      </c>
    </row>
    <row r="231" spans="5:5" x14ac:dyDescent="0.3">
      <c r="E231" s="3" t="s">
        <v>384</v>
      </c>
    </row>
    <row r="232" spans="5:5" x14ac:dyDescent="0.3">
      <c r="E232" s="3" t="s">
        <v>385</v>
      </c>
    </row>
    <row r="233" spans="5:5" x14ac:dyDescent="0.3">
      <c r="E233" s="3" t="s">
        <v>386</v>
      </c>
    </row>
  </sheetData>
  <sheetProtection algorithmName="SHA-512" hashValue="Ke/tL92OY/1drrlFHVCKMJPtMbOKi5vSWvElMMKZEBfZl0KOYW7YgUrMHpnCDwPrxT8RgAmlSJ3jVI49/pxrSQ==" saltValue="sTDDlOyoNCiUoUiuwau5AQ==" spinCount="100000" sheet="1" objects="1" scenarios="1"/>
  <pageMargins left="0.17" right="0.1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C23C-8FF9-4435-A1C2-8AE935F70D4F}">
  <sheetPr codeName="Sheet1"/>
  <dimension ref="A1:D200"/>
  <sheetViews>
    <sheetView workbookViewId="0"/>
  </sheetViews>
  <sheetFormatPr defaultColWidth="83" defaultRowHeight="15" x14ac:dyDescent="0.25"/>
  <cols>
    <col min="1" max="1" width="68.28515625" customWidth="1"/>
    <col min="2" max="2" width="40.140625" bestFit="1" customWidth="1"/>
    <col min="3" max="3" width="12.7109375" customWidth="1"/>
    <col min="4" max="4" width="11.140625" customWidth="1"/>
  </cols>
  <sheetData>
    <row r="1" spans="1:4" ht="15.75" x14ac:dyDescent="0.3">
      <c r="A1" s="186" t="s">
        <v>2092</v>
      </c>
      <c r="B1" s="186" t="s">
        <v>2093</v>
      </c>
      <c r="C1" s="186" t="s">
        <v>2094</v>
      </c>
      <c r="D1" s="187" t="s">
        <v>2095</v>
      </c>
    </row>
    <row r="2" spans="1:4" x14ac:dyDescent="0.25">
      <c r="A2" t="s">
        <v>1979</v>
      </c>
      <c r="B2" s="188" t="s">
        <v>2096</v>
      </c>
      <c r="C2">
        <v>1</v>
      </c>
      <c r="D2">
        <v>1</v>
      </c>
    </row>
    <row r="3" spans="1:4" x14ac:dyDescent="0.25">
      <c r="A3" t="s">
        <v>1980</v>
      </c>
      <c r="B3" s="188" t="s">
        <v>2097</v>
      </c>
      <c r="C3">
        <v>1</v>
      </c>
      <c r="D3">
        <v>0</v>
      </c>
    </row>
    <row r="4" spans="1:4" x14ac:dyDescent="0.25">
      <c r="A4" t="s">
        <v>1981</v>
      </c>
      <c r="B4" t="s">
        <v>2098</v>
      </c>
      <c r="C4">
        <v>1</v>
      </c>
      <c r="D4">
        <v>0</v>
      </c>
    </row>
    <row r="5" spans="1:4" x14ac:dyDescent="0.25">
      <c r="A5" t="s">
        <v>1982</v>
      </c>
      <c r="B5" t="s">
        <v>2099</v>
      </c>
      <c r="C5">
        <v>1</v>
      </c>
      <c r="D5">
        <v>1</v>
      </c>
    </row>
    <row r="6" spans="1:4" x14ac:dyDescent="0.25">
      <c r="A6" t="s">
        <v>1983</v>
      </c>
      <c r="B6" t="s">
        <v>2100</v>
      </c>
      <c r="C6">
        <v>1</v>
      </c>
      <c r="D6">
        <v>1</v>
      </c>
    </row>
    <row r="7" spans="1:4" x14ac:dyDescent="0.25">
      <c r="A7" t="s">
        <v>1984</v>
      </c>
      <c r="B7" t="s">
        <v>2101</v>
      </c>
      <c r="C7">
        <v>1</v>
      </c>
      <c r="D7">
        <v>1</v>
      </c>
    </row>
    <row r="8" spans="1:4" x14ac:dyDescent="0.25">
      <c r="A8" t="s">
        <v>1985</v>
      </c>
      <c r="B8" t="s">
        <v>2102</v>
      </c>
      <c r="C8">
        <v>1</v>
      </c>
      <c r="D8">
        <v>1</v>
      </c>
    </row>
    <row r="9" spans="1:4" x14ac:dyDescent="0.25">
      <c r="A9" t="s">
        <v>1942</v>
      </c>
      <c r="B9" t="s">
        <v>2103</v>
      </c>
      <c r="C9">
        <v>1</v>
      </c>
      <c r="D9">
        <v>1</v>
      </c>
    </row>
    <row r="10" spans="1:4" x14ac:dyDescent="0.25">
      <c r="A10" t="s">
        <v>421</v>
      </c>
      <c r="B10" t="s">
        <v>2104</v>
      </c>
      <c r="C10">
        <v>1</v>
      </c>
      <c r="D10">
        <v>0</v>
      </c>
    </row>
    <row r="11" spans="1:4" x14ac:dyDescent="0.25">
      <c r="A11" t="s">
        <v>2309</v>
      </c>
      <c r="B11" t="s">
        <v>2310</v>
      </c>
      <c r="C11">
        <v>0</v>
      </c>
      <c r="D11">
        <v>0</v>
      </c>
    </row>
    <row r="12" spans="1:4" x14ac:dyDescent="0.25">
      <c r="A12" t="s">
        <v>1986</v>
      </c>
      <c r="B12" t="s">
        <v>2105</v>
      </c>
      <c r="C12">
        <v>1</v>
      </c>
      <c r="D12">
        <v>1</v>
      </c>
    </row>
    <row r="13" spans="1:4" x14ac:dyDescent="0.25">
      <c r="A13" t="s">
        <v>1943</v>
      </c>
      <c r="B13" t="s">
        <v>2106</v>
      </c>
      <c r="C13">
        <v>1</v>
      </c>
      <c r="D13">
        <v>0</v>
      </c>
    </row>
    <row r="14" spans="1:4" x14ac:dyDescent="0.25">
      <c r="A14" t="s">
        <v>1987</v>
      </c>
      <c r="B14" t="s">
        <v>2107</v>
      </c>
      <c r="C14">
        <v>1</v>
      </c>
      <c r="D14">
        <v>0</v>
      </c>
    </row>
    <row r="15" spans="1:4" x14ac:dyDescent="0.25">
      <c r="A15" t="s">
        <v>1988</v>
      </c>
      <c r="B15" t="s">
        <v>2108</v>
      </c>
      <c r="C15">
        <v>1</v>
      </c>
      <c r="D15">
        <v>1</v>
      </c>
    </row>
    <row r="16" spans="1:4" x14ac:dyDescent="0.25">
      <c r="A16" t="s">
        <v>54</v>
      </c>
      <c r="B16" t="s">
        <v>2109</v>
      </c>
      <c r="C16">
        <v>1</v>
      </c>
      <c r="D16">
        <v>0</v>
      </c>
    </row>
    <row r="17" spans="1:4" x14ac:dyDescent="0.25">
      <c r="A17" t="s">
        <v>422</v>
      </c>
      <c r="B17" t="s">
        <v>2110</v>
      </c>
      <c r="C17">
        <v>1</v>
      </c>
      <c r="D17">
        <v>0</v>
      </c>
    </row>
    <row r="18" spans="1:4" x14ac:dyDescent="0.25">
      <c r="A18" t="s">
        <v>1944</v>
      </c>
      <c r="B18" t="s">
        <v>2111</v>
      </c>
      <c r="C18">
        <v>1</v>
      </c>
      <c r="D18">
        <v>0</v>
      </c>
    </row>
    <row r="19" spans="1:4" x14ac:dyDescent="0.25">
      <c r="A19" t="s">
        <v>1945</v>
      </c>
      <c r="B19" t="s">
        <v>2112</v>
      </c>
      <c r="C19">
        <v>1</v>
      </c>
      <c r="D19">
        <v>1</v>
      </c>
    </row>
    <row r="20" spans="1:4" x14ac:dyDescent="0.25">
      <c r="A20" t="s">
        <v>423</v>
      </c>
      <c r="B20" t="s">
        <v>2113</v>
      </c>
      <c r="C20">
        <v>1</v>
      </c>
      <c r="D20">
        <v>0</v>
      </c>
    </row>
    <row r="21" spans="1:4" x14ac:dyDescent="0.25">
      <c r="A21" t="s">
        <v>1946</v>
      </c>
      <c r="B21" t="s">
        <v>2114</v>
      </c>
      <c r="C21">
        <v>1</v>
      </c>
      <c r="D21">
        <v>1</v>
      </c>
    </row>
    <row r="22" spans="1:4" x14ac:dyDescent="0.25">
      <c r="A22" t="s">
        <v>1989</v>
      </c>
      <c r="B22" t="s">
        <v>2115</v>
      </c>
      <c r="C22">
        <v>1</v>
      </c>
      <c r="D22">
        <v>1</v>
      </c>
    </row>
    <row r="23" spans="1:4" x14ac:dyDescent="0.25">
      <c r="A23" t="s">
        <v>1990</v>
      </c>
      <c r="B23" t="s">
        <v>2116</v>
      </c>
      <c r="C23">
        <v>1</v>
      </c>
      <c r="D23">
        <v>0</v>
      </c>
    </row>
    <row r="24" spans="1:4" x14ac:dyDescent="0.25">
      <c r="A24" t="s">
        <v>1991</v>
      </c>
      <c r="B24" t="s">
        <v>2117</v>
      </c>
      <c r="C24">
        <v>1</v>
      </c>
      <c r="D24">
        <v>1</v>
      </c>
    </row>
    <row r="25" spans="1:4" x14ac:dyDescent="0.25">
      <c r="A25" t="s">
        <v>1947</v>
      </c>
      <c r="B25" t="s">
        <v>2118</v>
      </c>
      <c r="C25">
        <v>1</v>
      </c>
      <c r="D25">
        <v>0</v>
      </c>
    </row>
    <row r="26" spans="1:4" x14ac:dyDescent="0.25">
      <c r="A26" t="s">
        <v>1992</v>
      </c>
      <c r="B26" t="s">
        <v>2119</v>
      </c>
      <c r="C26">
        <v>1</v>
      </c>
      <c r="D26">
        <v>1</v>
      </c>
    </row>
    <row r="27" spans="1:4" x14ac:dyDescent="0.25">
      <c r="A27" t="s">
        <v>1993</v>
      </c>
      <c r="B27" t="s">
        <v>2120</v>
      </c>
      <c r="C27">
        <v>1</v>
      </c>
      <c r="D27">
        <v>1</v>
      </c>
    </row>
    <row r="28" spans="1:4" x14ac:dyDescent="0.25">
      <c r="A28" t="s">
        <v>1948</v>
      </c>
      <c r="B28" t="s">
        <v>2121</v>
      </c>
      <c r="C28">
        <v>1</v>
      </c>
      <c r="D28">
        <v>1</v>
      </c>
    </row>
    <row r="29" spans="1:4" x14ac:dyDescent="0.25">
      <c r="A29" t="s">
        <v>1949</v>
      </c>
      <c r="B29" t="s">
        <v>2122</v>
      </c>
      <c r="C29">
        <v>1</v>
      </c>
      <c r="D29">
        <v>1</v>
      </c>
    </row>
    <row r="30" spans="1:4" x14ac:dyDescent="0.25">
      <c r="A30" t="s">
        <v>97</v>
      </c>
      <c r="B30" t="s">
        <v>2123</v>
      </c>
      <c r="C30">
        <v>1</v>
      </c>
      <c r="D30">
        <v>1</v>
      </c>
    </row>
    <row r="31" spans="1:4" x14ac:dyDescent="0.25">
      <c r="A31" t="s">
        <v>1994</v>
      </c>
      <c r="B31" t="s">
        <v>2124</v>
      </c>
      <c r="C31">
        <v>1</v>
      </c>
      <c r="D31">
        <v>1</v>
      </c>
    </row>
    <row r="32" spans="1:4" x14ac:dyDescent="0.25">
      <c r="A32" t="s">
        <v>1995</v>
      </c>
      <c r="B32" t="s">
        <v>2125</v>
      </c>
      <c r="C32">
        <v>1</v>
      </c>
      <c r="D32">
        <v>1</v>
      </c>
    </row>
    <row r="33" spans="1:4" x14ac:dyDescent="0.25">
      <c r="A33" t="s">
        <v>1996</v>
      </c>
      <c r="B33" t="s">
        <v>2126</v>
      </c>
      <c r="C33">
        <v>1</v>
      </c>
      <c r="D33">
        <v>1</v>
      </c>
    </row>
    <row r="34" spans="1:4" x14ac:dyDescent="0.25">
      <c r="A34" t="s">
        <v>1950</v>
      </c>
      <c r="B34" t="s">
        <v>2127</v>
      </c>
      <c r="C34">
        <v>1</v>
      </c>
      <c r="D34">
        <v>1</v>
      </c>
    </row>
    <row r="35" spans="1:4" x14ac:dyDescent="0.25">
      <c r="A35" t="s">
        <v>1951</v>
      </c>
      <c r="B35" t="s">
        <v>2128</v>
      </c>
      <c r="C35">
        <v>1</v>
      </c>
      <c r="D35">
        <v>0</v>
      </c>
    </row>
    <row r="36" spans="1:4" x14ac:dyDescent="0.25">
      <c r="A36" t="s">
        <v>1952</v>
      </c>
      <c r="B36" t="s">
        <v>2129</v>
      </c>
      <c r="C36">
        <v>1</v>
      </c>
      <c r="D36">
        <v>0</v>
      </c>
    </row>
    <row r="37" spans="1:4" x14ac:dyDescent="0.25">
      <c r="A37" t="s">
        <v>1997</v>
      </c>
      <c r="B37" t="s">
        <v>2130</v>
      </c>
      <c r="C37">
        <v>1</v>
      </c>
      <c r="D37">
        <v>1</v>
      </c>
    </row>
    <row r="38" spans="1:4" x14ac:dyDescent="0.25">
      <c r="A38" t="s">
        <v>1998</v>
      </c>
      <c r="B38" t="s">
        <v>2131</v>
      </c>
      <c r="C38">
        <v>1</v>
      </c>
      <c r="D38">
        <v>1</v>
      </c>
    </row>
    <row r="39" spans="1:4" x14ac:dyDescent="0.25">
      <c r="A39" t="s">
        <v>1953</v>
      </c>
      <c r="B39" t="s">
        <v>2132</v>
      </c>
      <c r="C39">
        <v>1</v>
      </c>
      <c r="D39">
        <v>1</v>
      </c>
    </row>
    <row r="40" spans="1:4" x14ac:dyDescent="0.25">
      <c r="A40" t="s">
        <v>1999</v>
      </c>
      <c r="B40" t="s">
        <v>2133</v>
      </c>
      <c r="C40">
        <v>1</v>
      </c>
      <c r="D40">
        <v>1</v>
      </c>
    </row>
    <row r="41" spans="1:4" x14ac:dyDescent="0.25">
      <c r="A41" t="s">
        <v>2000</v>
      </c>
      <c r="B41" t="s">
        <v>2134</v>
      </c>
      <c r="C41">
        <v>1</v>
      </c>
      <c r="D41">
        <v>1</v>
      </c>
    </row>
    <row r="42" spans="1:4" x14ac:dyDescent="0.25">
      <c r="A42" t="s">
        <v>2001</v>
      </c>
      <c r="B42" t="s">
        <v>2135</v>
      </c>
      <c r="C42">
        <v>1</v>
      </c>
      <c r="D42">
        <v>1</v>
      </c>
    </row>
    <row r="43" spans="1:4" x14ac:dyDescent="0.25">
      <c r="A43" t="s">
        <v>2311</v>
      </c>
      <c r="B43" t="s">
        <v>2312</v>
      </c>
      <c r="C43">
        <v>0</v>
      </c>
      <c r="D43">
        <v>0</v>
      </c>
    </row>
    <row r="44" spans="1:4" x14ac:dyDescent="0.25">
      <c r="A44" t="s">
        <v>124</v>
      </c>
      <c r="B44" t="s">
        <v>2136</v>
      </c>
      <c r="C44">
        <v>1</v>
      </c>
      <c r="D44">
        <v>0</v>
      </c>
    </row>
    <row r="45" spans="1:4" x14ac:dyDescent="0.25">
      <c r="A45" t="s">
        <v>1954</v>
      </c>
      <c r="B45" t="s">
        <v>2137</v>
      </c>
      <c r="C45">
        <v>1</v>
      </c>
      <c r="D45">
        <v>0</v>
      </c>
    </row>
    <row r="46" spans="1:4" x14ac:dyDescent="0.25">
      <c r="A46" t="s">
        <v>2002</v>
      </c>
      <c r="B46" t="s">
        <v>2138</v>
      </c>
      <c r="C46">
        <v>1</v>
      </c>
      <c r="D46">
        <v>1</v>
      </c>
    </row>
    <row r="47" spans="1:4" x14ac:dyDescent="0.25">
      <c r="A47" t="s">
        <v>2003</v>
      </c>
      <c r="B47" t="s">
        <v>2139</v>
      </c>
      <c r="C47">
        <v>1</v>
      </c>
      <c r="D47">
        <v>1</v>
      </c>
    </row>
    <row r="48" spans="1:4" x14ac:dyDescent="0.25">
      <c r="A48" t="s">
        <v>424</v>
      </c>
      <c r="B48" t="s">
        <v>2140</v>
      </c>
      <c r="C48">
        <v>1</v>
      </c>
      <c r="D48">
        <v>0</v>
      </c>
    </row>
    <row r="49" spans="1:4" x14ac:dyDescent="0.25">
      <c r="A49" t="s">
        <v>2004</v>
      </c>
      <c r="B49" t="s">
        <v>2141</v>
      </c>
      <c r="C49">
        <v>1</v>
      </c>
      <c r="D49">
        <v>1</v>
      </c>
    </row>
    <row r="50" spans="1:4" x14ac:dyDescent="0.25">
      <c r="A50" t="s">
        <v>2005</v>
      </c>
      <c r="B50" t="s">
        <v>2142</v>
      </c>
      <c r="C50">
        <v>1</v>
      </c>
      <c r="D50">
        <v>1</v>
      </c>
    </row>
    <row r="51" spans="1:4" x14ac:dyDescent="0.25">
      <c r="A51" t="s">
        <v>2006</v>
      </c>
      <c r="B51" t="s">
        <v>2143</v>
      </c>
      <c r="C51">
        <v>1</v>
      </c>
      <c r="D51">
        <v>1</v>
      </c>
    </row>
    <row r="52" spans="1:4" x14ac:dyDescent="0.25">
      <c r="A52" t="s">
        <v>2007</v>
      </c>
      <c r="B52" t="s">
        <v>2144</v>
      </c>
      <c r="C52">
        <v>1</v>
      </c>
      <c r="D52">
        <v>1</v>
      </c>
    </row>
    <row r="53" spans="1:4" x14ac:dyDescent="0.25">
      <c r="A53" t="s">
        <v>2008</v>
      </c>
      <c r="B53" t="s">
        <v>2145</v>
      </c>
      <c r="C53">
        <v>1</v>
      </c>
      <c r="D53">
        <v>1</v>
      </c>
    </row>
    <row r="54" spans="1:4" x14ac:dyDescent="0.25">
      <c r="A54" t="s">
        <v>2009</v>
      </c>
      <c r="B54" t="s">
        <v>2146</v>
      </c>
      <c r="C54">
        <v>1</v>
      </c>
      <c r="D54">
        <v>1</v>
      </c>
    </row>
    <row r="55" spans="1:4" x14ac:dyDescent="0.25">
      <c r="A55" t="s">
        <v>2010</v>
      </c>
      <c r="B55" t="s">
        <v>2147</v>
      </c>
      <c r="C55">
        <v>1</v>
      </c>
      <c r="D55">
        <v>0</v>
      </c>
    </row>
    <row r="56" spans="1:4" x14ac:dyDescent="0.25">
      <c r="A56" t="s">
        <v>2313</v>
      </c>
      <c r="B56" t="s">
        <v>2148</v>
      </c>
      <c r="C56">
        <v>1</v>
      </c>
      <c r="D56">
        <v>1</v>
      </c>
    </row>
    <row r="57" spans="1:4" x14ac:dyDescent="0.25">
      <c r="A57" t="s">
        <v>2011</v>
      </c>
      <c r="B57" t="s">
        <v>2149</v>
      </c>
      <c r="C57">
        <v>1</v>
      </c>
      <c r="D57">
        <v>1</v>
      </c>
    </row>
    <row r="58" spans="1:4" x14ac:dyDescent="0.25">
      <c r="A58" t="s">
        <v>2012</v>
      </c>
      <c r="B58" t="s">
        <v>2150</v>
      </c>
      <c r="C58">
        <v>1</v>
      </c>
      <c r="D58">
        <v>0</v>
      </c>
    </row>
    <row r="59" spans="1:4" x14ac:dyDescent="0.25">
      <c r="A59" t="s">
        <v>1955</v>
      </c>
      <c r="B59" t="s">
        <v>2151</v>
      </c>
      <c r="C59">
        <v>1</v>
      </c>
      <c r="D59">
        <v>0</v>
      </c>
    </row>
    <row r="60" spans="1:4" x14ac:dyDescent="0.25">
      <c r="A60" t="s">
        <v>2013</v>
      </c>
      <c r="B60" t="s">
        <v>2152</v>
      </c>
      <c r="C60">
        <v>1</v>
      </c>
      <c r="D60">
        <v>1</v>
      </c>
    </row>
    <row r="61" spans="1:4" x14ac:dyDescent="0.25">
      <c r="A61" t="s">
        <v>2014</v>
      </c>
      <c r="B61" t="s">
        <v>2153</v>
      </c>
      <c r="C61">
        <v>1</v>
      </c>
      <c r="D61">
        <v>0</v>
      </c>
    </row>
    <row r="62" spans="1:4" x14ac:dyDescent="0.25">
      <c r="A62" t="s">
        <v>2015</v>
      </c>
      <c r="B62" t="s">
        <v>2154</v>
      </c>
      <c r="C62">
        <v>1</v>
      </c>
      <c r="D62">
        <v>1</v>
      </c>
    </row>
    <row r="63" spans="1:4" x14ac:dyDescent="0.25">
      <c r="A63" t="s">
        <v>425</v>
      </c>
      <c r="B63" t="s">
        <v>2155</v>
      </c>
      <c r="C63">
        <v>1</v>
      </c>
      <c r="D63">
        <v>1</v>
      </c>
    </row>
    <row r="64" spans="1:4" x14ac:dyDescent="0.25">
      <c r="A64" t="s">
        <v>2016</v>
      </c>
      <c r="B64" t="s">
        <v>2156</v>
      </c>
      <c r="C64">
        <v>1</v>
      </c>
      <c r="D64">
        <v>1</v>
      </c>
    </row>
    <row r="65" spans="1:4" x14ac:dyDescent="0.25">
      <c r="A65" t="s">
        <v>426</v>
      </c>
      <c r="B65" t="s">
        <v>2157</v>
      </c>
      <c r="C65">
        <v>1</v>
      </c>
      <c r="D65">
        <v>0</v>
      </c>
    </row>
    <row r="66" spans="1:4" x14ac:dyDescent="0.25">
      <c r="A66" t="s">
        <v>1956</v>
      </c>
      <c r="B66" t="s">
        <v>2158</v>
      </c>
      <c r="C66">
        <v>1</v>
      </c>
      <c r="D66">
        <v>0</v>
      </c>
    </row>
    <row r="67" spans="1:4" x14ac:dyDescent="0.25">
      <c r="A67" t="s">
        <v>2017</v>
      </c>
      <c r="B67" t="s">
        <v>2159</v>
      </c>
      <c r="C67">
        <v>1</v>
      </c>
      <c r="D67">
        <v>1</v>
      </c>
    </row>
    <row r="68" spans="1:4" x14ac:dyDescent="0.25">
      <c r="A68" t="s">
        <v>2018</v>
      </c>
      <c r="B68" t="s">
        <v>2160</v>
      </c>
      <c r="C68">
        <v>1</v>
      </c>
      <c r="D68">
        <v>1</v>
      </c>
    </row>
    <row r="69" spans="1:4" x14ac:dyDescent="0.25">
      <c r="A69" t="s">
        <v>2019</v>
      </c>
      <c r="B69" t="s">
        <v>2161</v>
      </c>
      <c r="C69">
        <v>1</v>
      </c>
      <c r="D69">
        <v>0</v>
      </c>
    </row>
    <row r="70" spans="1:4" x14ac:dyDescent="0.25">
      <c r="A70" t="s">
        <v>2020</v>
      </c>
      <c r="B70" t="s">
        <v>2162</v>
      </c>
      <c r="C70">
        <v>1</v>
      </c>
      <c r="D70">
        <v>0</v>
      </c>
    </row>
    <row r="71" spans="1:4" x14ac:dyDescent="0.25">
      <c r="A71" t="s">
        <v>2021</v>
      </c>
      <c r="B71" t="s">
        <v>2163</v>
      </c>
      <c r="C71">
        <v>1</v>
      </c>
      <c r="D71">
        <v>0</v>
      </c>
    </row>
    <row r="72" spans="1:4" x14ac:dyDescent="0.25">
      <c r="A72" t="s">
        <v>2022</v>
      </c>
      <c r="B72" t="s">
        <v>2164</v>
      </c>
      <c r="C72">
        <v>1</v>
      </c>
      <c r="D72">
        <v>1</v>
      </c>
    </row>
    <row r="73" spans="1:4" x14ac:dyDescent="0.25">
      <c r="A73" t="s">
        <v>2289</v>
      </c>
      <c r="B73" t="s">
        <v>2165</v>
      </c>
      <c r="C73">
        <v>1</v>
      </c>
      <c r="D73">
        <v>1</v>
      </c>
    </row>
    <row r="74" spans="1:4" x14ac:dyDescent="0.25">
      <c r="A74" t="s">
        <v>427</v>
      </c>
      <c r="B74" t="s">
        <v>2166</v>
      </c>
      <c r="C74">
        <v>1</v>
      </c>
      <c r="D74">
        <v>0</v>
      </c>
    </row>
    <row r="75" spans="1:4" x14ac:dyDescent="0.25">
      <c r="A75" t="s">
        <v>2023</v>
      </c>
      <c r="B75" t="s">
        <v>2167</v>
      </c>
      <c r="C75">
        <v>1</v>
      </c>
      <c r="D75">
        <v>1</v>
      </c>
    </row>
    <row r="76" spans="1:4" x14ac:dyDescent="0.25">
      <c r="A76" t="s">
        <v>2024</v>
      </c>
      <c r="B76" t="s">
        <v>2168</v>
      </c>
      <c r="C76">
        <v>1</v>
      </c>
      <c r="D76">
        <v>1</v>
      </c>
    </row>
    <row r="77" spans="1:4" x14ac:dyDescent="0.25">
      <c r="A77" t="s">
        <v>1957</v>
      </c>
      <c r="B77" t="s">
        <v>2169</v>
      </c>
      <c r="C77">
        <v>1</v>
      </c>
      <c r="D77">
        <v>0</v>
      </c>
    </row>
    <row r="78" spans="1:4" x14ac:dyDescent="0.25">
      <c r="A78" t="s">
        <v>2025</v>
      </c>
      <c r="B78" s="188" t="s">
        <v>2170</v>
      </c>
      <c r="C78">
        <v>1</v>
      </c>
      <c r="D78">
        <v>1</v>
      </c>
    </row>
    <row r="79" spans="1:4" x14ac:dyDescent="0.25">
      <c r="A79" t="s">
        <v>2026</v>
      </c>
      <c r="B79" t="s">
        <v>2171</v>
      </c>
      <c r="C79">
        <v>1</v>
      </c>
      <c r="D79">
        <v>1</v>
      </c>
    </row>
    <row r="80" spans="1:4" x14ac:dyDescent="0.25">
      <c r="A80" t="s">
        <v>2027</v>
      </c>
      <c r="B80" s="188" t="s">
        <v>2172</v>
      </c>
      <c r="C80">
        <v>1</v>
      </c>
      <c r="D80">
        <v>1</v>
      </c>
    </row>
    <row r="81" spans="1:4" x14ac:dyDescent="0.25">
      <c r="A81" t="s">
        <v>2028</v>
      </c>
      <c r="B81" t="s">
        <v>2173</v>
      </c>
      <c r="C81">
        <v>1</v>
      </c>
      <c r="D81">
        <v>1</v>
      </c>
    </row>
    <row r="82" spans="1:4" x14ac:dyDescent="0.25">
      <c r="A82" t="s">
        <v>173</v>
      </c>
      <c r="B82" t="s">
        <v>2174</v>
      </c>
      <c r="C82">
        <v>1</v>
      </c>
      <c r="D82">
        <v>0</v>
      </c>
    </row>
    <row r="83" spans="1:4" x14ac:dyDescent="0.25">
      <c r="A83" t="s">
        <v>2029</v>
      </c>
      <c r="B83" t="s">
        <v>2175</v>
      </c>
      <c r="C83">
        <v>1</v>
      </c>
      <c r="D83">
        <v>1</v>
      </c>
    </row>
    <row r="84" spans="1:4" x14ac:dyDescent="0.25">
      <c r="A84" t="s">
        <v>178</v>
      </c>
      <c r="B84" s="188" t="s">
        <v>2176</v>
      </c>
      <c r="C84">
        <v>1</v>
      </c>
      <c r="D84">
        <v>1</v>
      </c>
    </row>
    <row r="85" spans="1:4" x14ac:dyDescent="0.25">
      <c r="A85" t="s">
        <v>2314</v>
      </c>
      <c r="B85" t="s">
        <v>2315</v>
      </c>
      <c r="C85">
        <v>0</v>
      </c>
      <c r="D85">
        <v>0</v>
      </c>
    </row>
    <row r="86" spans="1:4" x14ac:dyDescent="0.25">
      <c r="A86" t="s">
        <v>428</v>
      </c>
      <c r="B86" s="188" t="s">
        <v>2177</v>
      </c>
      <c r="C86">
        <v>1</v>
      </c>
      <c r="D86">
        <v>0</v>
      </c>
    </row>
    <row r="87" spans="1:4" x14ac:dyDescent="0.25">
      <c r="A87" t="s">
        <v>2030</v>
      </c>
      <c r="B87" t="s">
        <v>2178</v>
      </c>
      <c r="C87">
        <v>1</v>
      </c>
      <c r="D87">
        <v>1</v>
      </c>
    </row>
    <row r="88" spans="1:4" x14ac:dyDescent="0.25">
      <c r="A88" t="s">
        <v>2031</v>
      </c>
      <c r="B88" s="188" t="s">
        <v>2179</v>
      </c>
      <c r="C88">
        <v>1</v>
      </c>
      <c r="D88">
        <v>1</v>
      </c>
    </row>
    <row r="89" spans="1:4" x14ac:dyDescent="0.25">
      <c r="A89" t="s">
        <v>429</v>
      </c>
      <c r="B89" t="s">
        <v>2180</v>
      </c>
      <c r="C89">
        <v>1</v>
      </c>
      <c r="D89">
        <v>1</v>
      </c>
    </row>
    <row r="90" spans="1:4" x14ac:dyDescent="0.25">
      <c r="A90" t="s">
        <v>185</v>
      </c>
      <c r="B90" t="s">
        <v>2181</v>
      </c>
      <c r="C90">
        <v>1</v>
      </c>
      <c r="D90">
        <v>1</v>
      </c>
    </row>
    <row r="91" spans="1:4" x14ac:dyDescent="0.25">
      <c r="A91" t="s">
        <v>1958</v>
      </c>
      <c r="B91" t="s">
        <v>2182</v>
      </c>
      <c r="C91">
        <v>1</v>
      </c>
      <c r="D91">
        <v>0</v>
      </c>
    </row>
    <row r="92" spans="1:4" x14ac:dyDescent="0.25">
      <c r="A92" t="s">
        <v>1959</v>
      </c>
      <c r="B92" t="s">
        <v>2183</v>
      </c>
      <c r="C92">
        <v>1</v>
      </c>
      <c r="D92">
        <v>1</v>
      </c>
    </row>
    <row r="93" spans="1:4" x14ac:dyDescent="0.25">
      <c r="A93" t="s">
        <v>430</v>
      </c>
      <c r="B93" t="s">
        <v>2184</v>
      </c>
      <c r="C93">
        <v>1</v>
      </c>
      <c r="D93">
        <v>0</v>
      </c>
    </row>
    <row r="94" spans="1:4" x14ac:dyDescent="0.25">
      <c r="A94" t="s">
        <v>1960</v>
      </c>
      <c r="B94" t="s">
        <v>2185</v>
      </c>
      <c r="C94">
        <v>1</v>
      </c>
      <c r="D94">
        <v>0</v>
      </c>
    </row>
    <row r="95" spans="1:4" x14ac:dyDescent="0.25">
      <c r="A95" t="s">
        <v>1961</v>
      </c>
      <c r="B95" t="s">
        <v>2186</v>
      </c>
      <c r="C95">
        <v>1</v>
      </c>
      <c r="D95">
        <v>0</v>
      </c>
    </row>
    <row r="96" spans="1:4" x14ac:dyDescent="0.25">
      <c r="A96" t="s">
        <v>431</v>
      </c>
      <c r="B96" t="s">
        <v>2187</v>
      </c>
      <c r="C96">
        <v>1</v>
      </c>
      <c r="D96">
        <v>0</v>
      </c>
    </row>
    <row r="97" spans="1:4" x14ac:dyDescent="0.25">
      <c r="A97" t="s">
        <v>2032</v>
      </c>
      <c r="B97" t="s">
        <v>2188</v>
      </c>
      <c r="C97">
        <v>1</v>
      </c>
      <c r="D97">
        <v>1</v>
      </c>
    </row>
    <row r="98" spans="1:4" x14ac:dyDescent="0.25">
      <c r="A98" t="s">
        <v>2033</v>
      </c>
      <c r="B98" t="s">
        <v>2189</v>
      </c>
      <c r="C98">
        <v>1</v>
      </c>
      <c r="D98">
        <v>1</v>
      </c>
    </row>
    <row r="99" spans="1:4" x14ac:dyDescent="0.25">
      <c r="A99" t="s">
        <v>198</v>
      </c>
      <c r="B99" t="s">
        <v>2190</v>
      </c>
      <c r="C99">
        <v>1</v>
      </c>
      <c r="D99">
        <v>0</v>
      </c>
    </row>
    <row r="100" spans="1:4" x14ac:dyDescent="0.25">
      <c r="A100" t="s">
        <v>432</v>
      </c>
      <c r="B100" t="s">
        <v>2191</v>
      </c>
      <c r="C100">
        <v>1</v>
      </c>
      <c r="D100">
        <v>0</v>
      </c>
    </row>
    <row r="101" spans="1:4" x14ac:dyDescent="0.25">
      <c r="A101" t="s">
        <v>2034</v>
      </c>
      <c r="B101" t="s">
        <v>2192</v>
      </c>
      <c r="C101">
        <v>1</v>
      </c>
      <c r="D101">
        <v>1</v>
      </c>
    </row>
    <row r="102" spans="1:4" x14ac:dyDescent="0.25">
      <c r="A102" t="s">
        <v>201</v>
      </c>
      <c r="B102" t="s">
        <v>2193</v>
      </c>
      <c r="C102">
        <v>1</v>
      </c>
      <c r="D102">
        <v>1</v>
      </c>
    </row>
    <row r="103" spans="1:4" x14ac:dyDescent="0.25">
      <c r="A103" t="s">
        <v>1962</v>
      </c>
      <c r="B103" t="s">
        <v>2194</v>
      </c>
      <c r="C103">
        <v>1</v>
      </c>
      <c r="D103">
        <v>0</v>
      </c>
    </row>
    <row r="104" spans="1:4" x14ac:dyDescent="0.25">
      <c r="A104" t="s">
        <v>2035</v>
      </c>
      <c r="B104" t="s">
        <v>2195</v>
      </c>
      <c r="C104">
        <v>1</v>
      </c>
      <c r="D104">
        <v>0</v>
      </c>
    </row>
    <row r="105" spans="1:4" x14ac:dyDescent="0.25">
      <c r="A105" t="s">
        <v>2316</v>
      </c>
      <c r="B105" t="s">
        <v>2196</v>
      </c>
      <c r="C105">
        <v>1</v>
      </c>
      <c r="D105">
        <v>0</v>
      </c>
    </row>
    <row r="106" spans="1:4" x14ac:dyDescent="0.25">
      <c r="A106" t="s">
        <v>2036</v>
      </c>
      <c r="B106" t="s">
        <v>2197</v>
      </c>
      <c r="C106">
        <v>1</v>
      </c>
      <c r="D106">
        <v>1</v>
      </c>
    </row>
    <row r="107" spans="1:4" x14ac:dyDescent="0.25">
      <c r="A107" t="s">
        <v>2037</v>
      </c>
      <c r="B107" t="s">
        <v>2198</v>
      </c>
      <c r="C107">
        <v>1</v>
      </c>
      <c r="D107">
        <v>0</v>
      </c>
    </row>
    <row r="108" spans="1:4" x14ac:dyDescent="0.25">
      <c r="A108" t="s">
        <v>2038</v>
      </c>
      <c r="B108" t="s">
        <v>2199</v>
      </c>
      <c r="C108">
        <v>1</v>
      </c>
      <c r="D108">
        <v>0</v>
      </c>
    </row>
    <row r="109" spans="1:4" x14ac:dyDescent="0.25">
      <c r="A109" t="s">
        <v>2039</v>
      </c>
      <c r="B109" t="s">
        <v>2200</v>
      </c>
      <c r="C109">
        <v>1</v>
      </c>
      <c r="D109">
        <v>1</v>
      </c>
    </row>
    <row r="110" spans="1:4" x14ac:dyDescent="0.25">
      <c r="A110" t="s">
        <v>2040</v>
      </c>
      <c r="B110" t="s">
        <v>2201</v>
      </c>
      <c r="C110">
        <v>1</v>
      </c>
      <c r="D110">
        <v>0</v>
      </c>
    </row>
    <row r="111" spans="1:4" x14ac:dyDescent="0.25">
      <c r="A111" t="s">
        <v>433</v>
      </c>
      <c r="B111" t="s">
        <v>2202</v>
      </c>
      <c r="C111">
        <v>1</v>
      </c>
      <c r="D111">
        <v>0</v>
      </c>
    </row>
    <row r="112" spans="1:4" x14ac:dyDescent="0.25">
      <c r="A112" t="s">
        <v>2041</v>
      </c>
      <c r="B112" t="s">
        <v>2203</v>
      </c>
      <c r="C112">
        <v>1</v>
      </c>
      <c r="D112">
        <v>1</v>
      </c>
    </row>
    <row r="113" spans="1:4" x14ac:dyDescent="0.25">
      <c r="A113" t="s">
        <v>2042</v>
      </c>
      <c r="B113" t="s">
        <v>2204</v>
      </c>
      <c r="C113">
        <v>1</v>
      </c>
      <c r="D113">
        <v>1</v>
      </c>
    </row>
    <row r="114" spans="1:4" x14ac:dyDescent="0.25">
      <c r="A114" t="s">
        <v>2043</v>
      </c>
      <c r="B114" t="s">
        <v>2205</v>
      </c>
      <c r="C114">
        <v>1</v>
      </c>
      <c r="D114">
        <v>1</v>
      </c>
    </row>
    <row r="115" spans="1:4" x14ac:dyDescent="0.25">
      <c r="A115" t="s">
        <v>1963</v>
      </c>
      <c r="B115" t="s">
        <v>2206</v>
      </c>
      <c r="C115">
        <v>1</v>
      </c>
      <c r="D115">
        <v>0</v>
      </c>
    </row>
    <row r="116" spans="1:4" x14ac:dyDescent="0.25">
      <c r="A116" t="s">
        <v>2044</v>
      </c>
      <c r="B116" t="s">
        <v>2207</v>
      </c>
      <c r="C116">
        <v>1</v>
      </c>
      <c r="D116">
        <v>1</v>
      </c>
    </row>
    <row r="117" spans="1:4" x14ac:dyDescent="0.25">
      <c r="A117" t="s">
        <v>434</v>
      </c>
      <c r="B117" t="s">
        <v>2208</v>
      </c>
      <c r="C117">
        <v>1</v>
      </c>
      <c r="D117">
        <v>1</v>
      </c>
    </row>
    <row r="118" spans="1:4" x14ac:dyDescent="0.25">
      <c r="A118" t="s">
        <v>2045</v>
      </c>
      <c r="B118" t="s">
        <v>2209</v>
      </c>
      <c r="C118">
        <v>1</v>
      </c>
      <c r="D118">
        <v>1</v>
      </c>
    </row>
    <row r="119" spans="1:4" x14ac:dyDescent="0.25">
      <c r="A119" t="s">
        <v>1964</v>
      </c>
      <c r="B119" t="s">
        <v>2210</v>
      </c>
      <c r="C119">
        <v>1</v>
      </c>
      <c r="D119">
        <v>0</v>
      </c>
    </row>
    <row r="120" spans="1:4" x14ac:dyDescent="0.25">
      <c r="A120" t="s">
        <v>1965</v>
      </c>
      <c r="B120" t="s">
        <v>2211</v>
      </c>
      <c r="C120">
        <v>1</v>
      </c>
      <c r="D120">
        <v>0</v>
      </c>
    </row>
    <row r="121" spans="1:4" x14ac:dyDescent="0.25">
      <c r="A121" t="s">
        <v>2046</v>
      </c>
      <c r="B121" t="s">
        <v>2212</v>
      </c>
      <c r="C121">
        <v>1</v>
      </c>
      <c r="D121">
        <v>1</v>
      </c>
    </row>
    <row r="122" spans="1:4" x14ac:dyDescent="0.25">
      <c r="A122" t="s">
        <v>2317</v>
      </c>
      <c r="B122" t="s">
        <v>2213</v>
      </c>
      <c r="C122">
        <v>1</v>
      </c>
      <c r="D122">
        <v>0</v>
      </c>
    </row>
    <row r="123" spans="1:4" x14ac:dyDescent="0.25">
      <c r="A123" t="s">
        <v>435</v>
      </c>
      <c r="B123" t="s">
        <v>2214</v>
      </c>
      <c r="C123">
        <v>1</v>
      </c>
      <c r="D123">
        <v>1</v>
      </c>
    </row>
    <row r="124" spans="1:4" x14ac:dyDescent="0.25">
      <c r="A124" t="s">
        <v>2047</v>
      </c>
      <c r="B124" t="s">
        <v>2215</v>
      </c>
      <c r="C124">
        <v>1</v>
      </c>
      <c r="D124">
        <v>1</v>
      </c>
    </row>
    <row r="125" spans="1:4" x14ac:dyDescent="0.25">
      <c r="A125" t="s">
        <v>436</v>
      </c>
      <c r="B125" t="s">
        <v>2216</v>
      </c>
      <c r="C125">
        <v>1</v>
      </c>
      <c r="D125">
        <v>1</v>
      </c>
    </row>
    <row r="126" spans="1:4" x14ac:dyDescent="0.25">
      <c r="A126" t="s">
        <v>2048</v>
      </c>
      <c r="B126" t="s">
        <v>2217</v>
      </c>
      <c r="C126">
        <v>1</v>
      </c>
      <c r="D126">
        <v>1</v>
      </c>
    </row>
    <row r="127" spans="1:4" x14ac:dyDescent="0.25">
      <c r="A127" t="s">
        <v>2049</v>
      </c>
      <c r="B127" t="s">
        <v>2218</v>
      </c>
      <c r="C127">
        <v>1</v>
      </c>
      <c r="D127">
        <v>1</v>
      </c>
    </row>
    <row r="128" spans="1:4" x14ac:dyDescent="0.25">
      <c r="A128" t="s">
        <v>2050</v>
      </c>
      <c r="B128" t="s">
        <v>2219</v>
      </c>
      <c r="C128">
        <v>1</v>
      </c>
      <c r="D128">
        <v>1</v>
      </c>
    </row>
    <row r="129" spans="1:4" x14ac:dyDescent="0.25">
      <c r="A129" t="s">
        <v>2051</v>
      </c>
      <c r="B129" t="s">
        <v>2220</v>
      </c>
      <c r="C129">
        <v>1</v>
      </c>
      <c r="D129">
        <v>0</v>
      </c>
    </row>
    <row r="130" spans="1:4" x14ac:dyDescent="0.25">
      <c r="A130" t="s">
        <v>437</v>
      </c>
      <c r="B130" t="s">
        <v>2221</v>
      </c>
      <c r="C130">
        <v>1</v>
      </c>
      <c r="D130">
        <v>0</v>
      </c>
    </row>
    <row r="131" spans="1:4" x14ac:dyDescent="0.25">
      <c r="A131" t="s">
        <v>225</v>
      </c>
      <c r="B131" t="s">
        <v>2222</v>
      </c>
      <c r="C131">
        <v>1</v>
      </c>
      <c r="D131">
        <v>1</v>
      </c>
    </row>
    <row r="132" spans="1:4" x14ac:dyDescent="0.25">
      <c r="A132" t="s">
        <v>438</v>
      </c>
      <c r="B132" t="s">
        <v>2223</v>
      </c>
      <c r="C132">
        <v>1</v>
      </c>
      <c r="D132">
        <v>0</v>
      </c>
    </row>
    <row r="133" spans="1:4" x14ac:dyDescent="0.25">
      <c r="A133" t="s">
        <v>2052</v>
      </c>
      <c r="B133" t="s">
        <v>2224</v>
      </c>
      <c r="C133">
        <v>1</v>
      </c>
      <c r="D133">
        <v>1</v>
      </c>
    </row>
    <row r="134" spans="1:4" x14ac:dyDescent="0.25">
      <c r="A134" t="s">
        <v>2053</v>
      </c>
      <c r="B134" t="s">
        <v>2225</v>
      </c>
      <c r="C134">
        <v>1</v>
      </c>
      <c r="D134">
        <v>1</v>
      </c>
    </row>
    <row r="135" spans="1:4" x14ac:dyDescent="0.25">
      <c r="A135" t="s">
        <v>2054</v>
      </c>
      <c r="B135" t="s">
        <v>2226</v>
      </c>
      <c r="C135">
        <v>1</v>
      </c>
      <c r="D135">
        <v>1</v>
      </c>
    </row>
    <row r="136" spans="1:4" x14ac:dyDescent="0.25">
      <c r="A136" t="s">
        <v>2055</v>
      </c>
      <c r="B136" t="s">
        <v>2227</v>
      </c>
      <c r="C136">
        <v>1</v>
      </c>
      <c r="D136">
        <v>1</v>
      </c>
    </row>
    <row r="137" spans="1:4" x14ac:dyDescent="0.25">
      <c r="A137" t="s">
        <v>2056</v>
      </c>
      <c r="B137" t="s">
        <v>2228</v>
      </c>
      <c r="C137">
        <v>1</v>
      </c>
      <c r="D137">
        <v>1</v>
      </c>
    </row>
    <row r="138" spans="1:4" x14ac:dyDescent="0.25">
      <c r="A138" t="s">
        <v>2057</v>
      </c>
      <c r="B138" t="s">
        <v>2229</v>
      </c>
      <c r="C138">
        <v>1</v>
      </c>
      <c r="D138">
        <v>1</v>
      </c>
    </row>
    <row r="139" spans="1:4" x14ac:dyDescent="0.25">
      <c r="A139" t="s">
        <v>230</v>
      </c>
      <c r="B139" s="188" t="s">
        <v>2230</v>
      </c>
      <c r="C139">
        <v>1</v>
      </c>
      <c r="D139">
        <v>1</v>
      </c>
    </row>
    <row r="140" spans="1:4" x14ac:dyDescent="0.25">
      <c r="A140" t="s">
        <v>232</v>
      </c>
      <c r="B140" t="s">
        <v>2231</v>
      </c>
      <c r="C140">
        <v>1</v>
      </c>
      <c r="D140">
        <v>1</v>
      </c>
    </row>
    <row r="141" spans="1:4" x14ac:dyDescent="0.25">
      <c r="A141" t="s">
        <v>2058</v>
      </c>
      <c r="B141" t="s">
        <v>2232</v>
      </c>
      <c r="C141">
        <v>1</v>
      </c>
      <c r="D141">
        <v>1</v>
      </c>
    </row>
    <row r="142" spans="1:4" x14ac:dyDescent="0.25">
      <c r="A142" t="s">
        <v>2059</v>
      </c>
      <c r="B142" s="188" t="s">
        <v>2233</v>
      </c>
      <c r="C142">
        <v>1</v>
      </c>
      <c r="D142">
        <v>1</v>
      </c>
    </row>
    <row r="143" spans="1:4" x14ac:dyDescent="0.25">
      <c r="A143" t="s">
        <v>2060</v>
      </c>
      <c r="B143" t="s">
        <v>2234</v>
      </c>
      <c r="C143">
        <v>1</v>
      </c>
      <c r="D143">
        <v>1</v>
      </c>
    </row>
    <row r="144" spans="1:4" x14ac:dyDescent="0.25">
      <c r="A144" t="s">
        <v>2061</v>
      </c>
      <c r="B144" t="s">
        <v>2235</v>
      </c>
      <c r="C144">
        <v>1</v>
      </c>
      <c r="D144">
        <v>0</v>
      </c>
    </row>
    <row r="145" spans="1:4" x14ac:dyDescent="0.25">
      <c r="A145" t="s">
        <v>1966</v>
      </c>
      <c r="B145" t="s">
        <v>2236</v>
      </c>
      <c r="C145">
        <v>1</v>
      </c>
      <c r="D145">
        <v>1</v>
      </c>
    </row>
    <row r="146" spans="1:4" x14ac:dyDescent="0.25">
      <c r="A146" t="s">
        <v>1967</v>
      </c>
      <c r="B146" t="s">
        <v>2237</v>
      </c>
      <c r="C146">
        <v>1</v>
      </c>
      <c r="D146">
        <v>0</v>
      </c>
    </row>
    <row r="147" spans="1:4" x14ac:dyDescent="0.25">
      <c r="A147" t="s">
        <v>1968</v>
      </c>
      <c r="B147" t="s">
        <v>2238</v>
      </c>
      <c r="C147">
        <v>1</v>
      </c>
      <c r="D147">
        <v>1</v>
      </c>
    </row>
    <row r="148" spans="1:4" x14ac:dyDescent="0.25">
      <c r="A148" t="s">
        <v>2062</v>
      </c>
      <c r="B148" t="s">
        <v>2239</v>
      </c>
      <c r="C148">
        <v>1</v>
      </c>
      <c r="D148">
        <v>1</v>
      </c>
    </row>
    <row r="149" spans="1:4" x14ac:dyDescent="0.25">
      <c r="A149" t="s">
        <v>240</v>
      </c>
      <c r="B149" s="188" t="s">
        <v>2240</v>
      </c>
      <c r="C149">
        <v>1</v>
      </c>
      <c r="D149">
        <v>0</v>
      </c>
    </row>
    <row r="150" spans="1:4" x14ac:dyDescent="0.25">
      <c r="A150" t="s">
        <v>2063</v>
      </c>
      <c r="B150" t="s">
        <v>2241</v>
      </c>
      <c r="C150">
        <v>1</v>
      </c>
      <c r="D150">
        <v>1</v>
      </c>
    </row>
    <row r="151" spans="1:4" x14ac:dyDescent="0.25">
      <c r="A151" t="s">
        <v>2064</v>
      </c>
      <c r="B151" t="s">
        <v>2242</v>
      </c>
      <c r="C151">
        <v>1</v>
      </c>
      <c r="D151">
        <v>1</v>
      </c>
    </row>
    <row r="152" spans="1:4" x14ac:dyDescent="0.25">
      <c r="A152" t="s">
        <v>2290</v>
      </c>
      <c r="B152" t="s">
        <v>2291</v>
      </c>
      <c r="C152">
        <v>1</v>
      </c>
      <c r="D152">
        <v>1</v>
      </c>
    </row>
    <row r="153" spans="1:4" x14ac:dyDescent="0.25">
      <c r="A153" t="s">
        <v>2065</v>
      </c>
      <c r="B153" t="s">
        <v>2243</v>
      </c>
      <c r="C153">
        <v>1</v>
      </c>
      <c r="D153">
        <v>1</v>
      </c>
    </row>
    <row r="154" spans="1:4" x14ac:dyDescent="0.25">
      <c r="A154" t="s">
        <v>1969</v>
      </c>
      <c r="B154" s="188" t="s">
        <v>2244</v>
      </c>
      <c r="C154">
        <v>1</v>
      </c>
      <c r="D154">
        <v>0</v>
      </c>
    </row>
    <row r="155" spans="1:4" x14ac:dyDescent="0.25">
      <c r="A155" t="s">
        <v>2066</v>
      </c>
      <c r="B155" t="s">
        <v>2245</v>
      </c>
      <c r="C155">
        <v>1</v>
      </c>
      <c r="D155">
        <v>0</v>
      </c>
    </row>
    <row r="156" spans="1:4" x14ac:dyDescent="0.25">
      <c r="A156" t="s">
        <v>1970</v>
      </c>
      <c r="B156" s="188" t="s">
        <v>2246</v>
      </c>
      <c r="C156">
        <v>1</v>
      </c>
      <c r="D156">
        <v>1</v>
      </c>
    </row>
    <row r="157" spans="1:4" x14ac:dyDescent="0.25">
      <c r="A157" t="s">
        <v>2067</v>
      </c>
      <c r="B157" t="s">
        <v>2247</v>
      </c>
      <c r="C157">
        <v>1</v>
      </c>
      <c r="D157">
        <v>1</v>
      </c>
    </row>
    <row r="158" spans="1:4" x14ac:dyDescent="0.25">
      <c r="A158" t="s">
        <v>1971</v>
      </c>
      <c r="B158" t="s">
        <v>2248</v>
      </c>
      <c r="C158">
        <v>1</v>
      </c>
      <c r="D158">
        <v>0</v>
      </c>
    </row>
    <row r="159" spans="1:4" x14ac:dyDescent="0.25">
      <c r="A159" t="s">
        <v>439</v>
      </c>
      <c r="B159" t="s">
        <v>2249</v>
      </c>
      <c r="C159">
        <v>1</v>
      </c>
      <c r="D159">
        <v>0</v>
      </c>
    </row>
    <row r="160" spans="1:4" x14ac:dyDescent="0.25">
      <c r="A160" t="s">
        <v>247</v>
      </c>
      <c r="B160" t="s">
        <v>2250</v>
      </c>
      <c r="C160">
        <v>1</v>
      </c>
      <c r="D160">
        <v>1</v>
      </c>
    </row>
    <row r="161" spans="1:4" x14ac:dyDescent="0.25">
      <c r="A161" t="s">
        <v>1972</v>
      </c>
      <c r="B161" t="s">
        <v>2251</v>
      </c>
      <c r="C161">
        <v>1</v>
      </c>
      <c r="D161">
        <v>1</v>
      </c>
    </row>
    <row r="162" spans="1:4" x14ac:dyDescent="0.25">
      <c r="A162" t="s">
        <v>1973</v>
      </c>
      <c r="B162" t="s">
        <v>2252</v>
      </c>
      <c r="C162">
        <v>1</v>
      </c>
      <c r="D162">
        <v>1</v>
      </c>
    </row>
    <row r="163" spans="1:4" x14ac:dyDescent="0.25">
      <c r="A163" t="s">
        <v>2068</v>
      </c>
      <c r="B163" t="s">
        <v>2253</v>
      </c>
      <c r="C163">
        <v>1</v>
      </c>
      <c r="D163">
        <v>1</v>
      </c>
    </row>
    <row r="164" spans="1:4" x14ac:dyDescent="0.25">
      <c r="A164" t="s">
        <v>440</v>
      </c>
      <c r="B164" t="s">
        <v>2254</v>
      </c>
      <c r="C164">
        <v>1</v>
      </c>
      <c r="D164">
        <v>0</v>
      </c>
    </row>
    <row r="165" spans="1:4" x14ac:dyDescent="0.25">
      <c r="A165" t="s">
        <v>2069</v>
      </c>
      <c r="B165" t="s">
        <v>2255</v>
      </c>
      <c r="C165">
        <v>1</v>
      </c>
      <c r="D165">
        <v>0</v>
      </c>
    </row>
    <row r="166" spans="1:4" x14ac:dyDescent="0.25">
      <c r="A166" t="s">
        <v>441</v>
      </c>
      <c r="B166" t="s">
        <v>2256</v>
      </c>
      <c r="C166">
        <v>1</v>
      </c>
      <c r="D166">
        <v>0</v>
      </c>
    </row>
    <row r="167" spans="1:4" x14ac:dyDescent="0.25">
      <c r="A167" t="s">
        <v>2070</v>
      </c>
      <c r="B167" t="s">
        <v>2257</v>
      </c>
      <c r="C167">
        <v>1</v>
      </c>
      <c r="D167">
        <v>1</v>
      </c>
    </row>
    <row r="168" spans="1:4" x14ac:dyDescent="0.25">
      <c r="A168" t="s">
        <v>2292</v>
      </c>
      <c r="B168" t="s">
        <v>2258</v>
      </c>
      <c r="C168">
        <v>1</v>
      </c>
      <c r="D168">
        <v>1</v>
      </c>
    </row>
    <row r="169" spans="1:4" x14ac:dyDescent="0.25">
      <c r="A169" t="s">
        <v>442</v>
      </c>
      <c r="B169" t="s">
        <v>2259</v>
      </c>
      <c r="C169">
        <v>1</v>
      </c>
      <c r="D169">
        <v>0</v>
      </c>
    </row>
    <row r="170" spans="1:4" x14ac:dyDescent="0.25">
      <c r="A170" t="s">
        <v>2293</v>
      </c>
      <c r="B170" t="s">
        <v>2294</v>
      </c>
      <c r="C170">
        <v>1</v>
      </c>
      <c r="D170">
        <v>1</v>
      </c>
    </row>
    <row r="171" spans="1:4" x14ac:dyDescent="0.25">
      <c r="A171" t="s">
        <v>2071</v>
      </c>
      <c r="B171" t="s">
        <v>2260</v>
      </c>
      <c r="C171">
        <v>1</v>
      </c>
      <c r="D171">
        <v>1</v>
      </c>
    </row>
    <row r="172" spans="1:4" x14ac:dyDescent="0.25">
      <c r="A172" t="s">
        <v>2072</v>
      </c>
      <c r="B172" t="s">
        <v>2261</v>
      </c>
      <c r="C172">
        <v>1</v>
      </c>
      <c r="D172">
        <v>0</v>
      </c>
    </row>
    <row r="173" spans="1:4" x14ac:dyDescent="0.25">
      <c r="A173" t="s">
        <v>2073</v>
      </c>
      <c r="B173" t="s">
        <v>2262</v>
      </c>
      <c r="C173">
        <v>1</v>
      </c>
      <c r="D173">
        <v>1</v>
      </c>
    </row>
    <row r="174" spans="1:4" x14ac:dyDescent="0.25">
      <c r="A174" t="s">
        <v>260</v>
      </c>
      <c r="B174" t="s">
        <v>2263</v>
      </c>
      <c r="C174">
        <v>1</v>
      </c>
      <c r="D174">
        <v>1</v>
      </c>
    </row>
    <row r="175" spans="1:4" x14ac:dyDescent="0.25">
      <c r="A175" t="s">
        <v>2318</v>
      </c>
      <c r="B175" t="s">
        <v>2264</v>
      </c>
      <c r="C175">
        <v>1</v>
      </c>
      <c r="D175">
        <v>0</v>
      </c>
    </row>
    <row r="176" spans="1:4" x14ac:dyDescent="0.25">
      <c r="A176" t="s">
        <v>2074</v>
      </c>
      <c r="B176" t="s">
        <v>2265</v>
      </c>
      <c r="C176">
        <v>1</v>
      </c>
      <c r="D176">
        <v>1</v>
      </c>
    </row>
    <row r="177" spans="1:4" x14ac:dyDescent="0.25">
      <c r="A177" t="s">
        <v>443</v>
      </c>
      <c r="B177" t="s">
        <v>2266</v>
      </c>
      <c r="C177">
        <v>1</v>
      </c>
      <c r="D177">
        <v>0</v>
      </c>
    </row>
    <row r="178" spans="1:4" x14ac:dyDescent="0.25">
      <c r="A178" t="s">
        <v>1974</v>
      </c>
      <c r="B178" t="s">
        <v>2267</v>
      </c>
      <c r="C178">
        <v>1</v>
      </c>
      <c r="D178">
        <v>0</v>
      </c>
    </row>
    <row r="179" spans="1:4" x14ac:dyDescent="0.25">
      <c r="A179" t="s">
        <v>2075</v>
      </c>
      <c r="B179" t="s">
        <v>2268</v>
      </c>
      <c r="C179">
        <v>1</v>
      </c>
      <c r="D179">
        <v>1</v>
      </c>
    </row>
    <row r="180" spans="1:4" x14ac:dyDescent="0.25">
      <c r="A180" t="s">
        <v>2076</v>
      </c>
      <c r="B180" t="s">
        <v>2269</v>
      </c>
      <c r="C180">
        <v>1</v>
      </c>
      <c r="D180">
        <v>1</v>
      </c>
    </row>
    <row r="181" spans="1:4" x14ac:dyDescent="0.25">
      <c r="A181" t="s">
        <v>2077</v>
      </c>
      <c r="B181" t="s">
        <v>2270</v>
      </c>
      <c r="C181">
        <v>1</v>
      </c>
      <c r="D181">
        <v>1</v>
      </c>
    </row>
    <row r="182" spans="1:4" x14ac:dyDescent="0.25">
      <c r="A182" t="s">
        <v>1975</v>
      </c>
      <c r="B182" t="s">
        <v>2271</v>
      </c>
      <c r="C182">
        <v>1</v>
      </c>
      <c r="D182">
        <v>0</v>
      </c>
    </row>
    <row r="183" spans="1:4" x14ac:dyDescent="0.25">
      <c r="A183" t="s">
        <v>2078</v>
      </c>
      <c r="B183" t="s">
        <v>2272</v>
      </c>
      <c r="C183">
        <v>1</v>
      </c>
      <c r="D183">
        <v>1</v>
      </c>
    </row>
    <row r="184" spans="1:4" x14ac:dyDescent="0.25">
      <c r="A184" t="s">
        <v>1976</v>
      </c>
      <c r="B184" t="s">
        <v>2273</v>
      </c>
      <c r="C184">
        <v>1</v>
      </c>
      <c r="D184">
        <v>1</v>
      </c>
    </row>
    <row r="185" spans="1:4" x14ac:dyDescent="0.25">
      <c r="A185" t="s">
        <v>2079</v>
      </c>
      <c r="B185" t="s">
        <v>2274</v>
      </c>
      <c r="C185">
        <v>1</v>
      </c>
      <c r="D185">
        <v>1</v>
      </c>
    </row>
    <row r="186" spans="1:4" x14ac:dyDescent="0.25">
      <c r="A186" t="s">
        <v>2319</v>
      </c>
      <c r="B186" t="s">
        <v>2320</v>
      </c>
      <c r="C186">
        <v>0</v>
      </c>
      <c r="D186">
        <v>1</v>
      </c>
    </row>
    <row r="187" spans="1:4" x14ac:dyDescent="0.25">
      <c r="A187" t="s">
        <v>2080</v>
      </c>
      <c r="B187" t="s">
        <v>2275</v>
      </c>
      <c r="C187">
        <v>1</v>
      </c>
      <c r="D187">
        <v>1</v>
      </c>
    </row>
    <row r="188" spans="1:4" x14ac:dyDescent="0.25">
      <c r="A188" t="s">
        <v>2081</v>
      </c>
      <c r="B188" t="s">
        <v>2276</v>
      </c>
      <c r="C188">
        <v>1</v>
      </c>
      <c r="D188">
        <v>1</v>
      </c>
    </row>
    <row r="189" spans="1:4" x14ac:dyDescent="0.25">
      <c r="A189" t="s">
        <v>2082</v>
      </c>
      <c r="B189" t="s">
        <v>2277</v>
      </c>
      <c r="C189">
        <v>1</v>
      </c>
      <c r="D189">
        <v>1</v>
      </c>
    </row>
    <row r="190" spans="1:4" x14ac:dyDescent="0.25">
      <c r="A190" t="s">
        <v>2083</v>
      </c>
      <c r="B190" t="s">
        <v>2278</v>
      </c>
      <c r="C190">
        <v>1</v>
      </c>
      <c r="D190">
        <v>1</v>
      </c>
    </row>
    <row r="191" spans="1:4" x14ac:dyDescent="0.25">
      <c r="A191" t="s">
        <v>2084</v>
      </c>
      <c r="B191" t="s">
        <v>2279</v>
      </c>
      <c r="C191">
        <v>1</v>
      </c>
      <c r="D191">
        <v>0</v>
      </c>
    </row>
    <row r="192" spans="1:4" x14ac:dyDescent="0.25">
      <c r="A192" t="s">
        <v>2085</v>
      </c>
      <c r="B192" t="s">
        <v>2280</v>
      </c>
      <c r="C192">
        <v>1</v>
      </c>
      <c r="D192">
        <v>0</v>
      </c>
    </row>
    <row r="193" spans="1:4" x14ac:dyDescent="0.25">
      <c r="A193" t="s">
        <v>2086</v>
      </c>
      <c r="B193" t="s">
        <v>2281</v>
      </c>
      <c r="C193">
        <v>1</v>
      </c>
      <c r="D193">
        <v>1</v>
      </c>
    </row>
    <row r="194" spans="1:4" x14ac:dyDescent="0.25">
      <c r="A194" t="s">
        <v>2087</v>
      </c>
      <c r="B194" t="s">
        <v>2282</v>
      </c>
      <c r="C194">
        <v>1</v>
      </c>
      <c r="D194">
        <v>1</v>
      </c>
    </row>
    <row r="195" spans="1:4" x14ac:dyDescent="0.25">
      <c r="A195" t="s">
        <v>2088</v>
      </c>
      <c r="B195" t="s">
        <v>2283</v>
      </c>
      <c r="C195">
        <v>1</v>
      </c>
      <c r="D195">
        <v>1</v>
      </c>
    </row>
    <row r="196" spans="1:4" x14ac:dyDescent="0.25">
      <c r="A196" t="s">
        <v>2089</v>
      </c>
      <c r="B196" t="s">
        <v>2284</v>
      </c>
      <c r="C196">
        <v>1</v>
      </c>
      <c r="D196">
        <v>1</v>
      </c>
    </row>
    <row r="197" spans="1:4" x14ac:dyDescent="0.25">
      <c r="A197" t="s">
        <v>2090</v>
      </c>
      <c r="B197" t="s">
        <v>2285</v>
      </c>
      <c r="C197">
        <v>1</v>
      </c>
      <c r="D197">
        <v>1</v>
      </c>
    </row>
    <row r="198" spans="1:4" x14ac:dyDescent="0.25">
      <c r="A198" t="s">
        <v>2091</v>
      </c>
      <c r="B198" t="s">
        <v>2286</v>
      </c>
      <c r="C198">
        <v>1</v>
      </c>
      <c r="D198">
        <v>1</v>
      </c>
    </row>
    <row r="199" spans="1:4" x14ac:dyDescent="0.25">
      <c r="A199" t="s">
        <v>1977</v>
      </c>
      <c r="B199" t="s">
        <v>2287</v>
      </c>
      <c r="C199">
        <v>1</v>
      </c>
      <c r="D199">
        <v>0</v>
      </c>
    </row>
    <row r="200" spans="1:4" x14ac:dyDescent="0.25">
      <c r="A200" t="s">
        <v>1978</v>
      </c>
      <c r="B200" t="s">
        <v>2288</v>
      </c>
      <c r="C200">
        <v>1</v>
      </c>
      <c r="D200">
        <v>1</v>
      </c>
    </row>
  </sheetData>
  <sheetProtection algorithmName="SHA-512" hashValue="8fiM9y6sZ+DJxalop0U5IMXzSc7E3vIWvOGw9J+wAAxDBV1UJVwCn4EA1Fy8+9HUWfmaYTo/u0HPEwXAG3t8PQ==" saltValue="yp/3BJ7hLwjqRk0xx7uhHA==" spinCount="100000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FF0000"/>
    <pageSetUpPr fitToPage="1"/>
  </sheetPr>
  <dimension ref="A1:IR194"/>
  <sheetViews>
    <sheetView topLeftCell="J2" workbookViewId="0">
      <selection activeCell="A8" sqref="A8:XFD8"/>
    </sheetView>
  </sheetViews>
  <sheetFormatPr defaultColWidth="101.42578125" defaultRowHeight="12.75" x14ac:dyDescent="0.2"/>
  <cols>
    <col min="1" max="1" width="38" style="34" customWidth="1"/>
    <col min="2" max="2" width="4" style="19" bestFit="1" customWidth="1"/>
    <col min="3" max="3" width="22.42578125" style="45" bestFit="1" customWidth="1"/>
    <col min="4" max="4" width="22.7109375" style="46" bestFit="1" customWidth="1"/>
    <col min="5" max="5" width="49.7109375" style="46" bestFit="1" customWidth="1"/>
    <col min="6" max="6" width="19.140625" style="46" bestFit="1" customWidth="1"/>
    <col min="7" max="7" width="13.140625" style="22" bestFit="1" customWidth="1"/>
    <col min="8" max="8" width="55.85546875" style="22" bestFit="1" customWidth="1"/>
    <col min="9" max="9" width="99.28515625" style="22" bestFit="1" customWidth="1"/>
    <col min="10" max="10" width="42.140625" style="22" bestFit="1" customWidth="1"/>
    <col min="11" max="11" width="53.85546875" style="22" bestFit="1" customWidth="1"/>
    <col min="12" max="12" width="24.85546875" style="19" bestFit="1" customWidth="1"/>
    <col min="13" max="13" width="11.85546875" style="19" bestFit="1" customWidth="1"/>
    <col min="14" max="14" width="24.85546875" style="45" bestFit="1" customWidth="1"/>
    <col min="15" max="15" width="11.5703125" style="20" bestFit="1" customWidth="1"/>
    <col min="16" max="20" width="101.42578125" style="20"/>
    <col min="21" max="21" width="101.42578125" style="47"/>
    <col min="22" max="22" width="101.42578125" style="31"/>
    <col min="23" max="16384" width="101.42578125" style="19"/>
  </cols>
  <sheetData>
    <row r="1" spans="1:53" s="9" customFormat="1" ht="15.75" thickBot="1" x14ac:dyDescent="0.3">
      <c r="A1" s="10" t="s">
        <v>404</v>
      </c>
      <c r="B1" s="64"/>
      <c r="C1" s="65" t="s">
        <v>594</v>
      </c>
      <c r="D1" s="65" t="s">
        <v>595</v>
      </c>
      <c r="E1" s="65" t="s">
        <v>596</v>
      </c>
      <c r="F1" s="66" t="s">
        <v>597</v>
      </c>
      <c r="G1" s="66" t="s">
        <v>598</v>
      </c>
      <c r="H1" s="67" t="s">
        <v>599</v>
      </c>
      <c r="I1" s="65" t="s">
        <v>600</v>
      </c>
      <c r="J1" s="65" t="s">
        <v>601</v>
      </c>
      <c r="K1" s="65" t="s">
        <v>387</v>
      </c>
      <c r="L1" s="65" t="s">
        <v>602</v>
      </c>
      <c r="M1" s="65" t="s">
        <v>603</v>
      </c>
      <c r="N1" s="68" t="s">
        <v>604</v>
      </c>
      <c r="O1" s="66" t="s">
        <v>605</v>
      </c>
      <c r="P1" s="10"/>
      <c r="Q1" s="10"/>
      <c r="R1" s="11"/>
      <c r="S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</row>
    <row r="2" spans="1:53" s="21" customFormat="1" ht="15.75" thickTop="1" x14ac:dyDescent="0.25">
      <c r="A2" s="15" t="str">
        <f>C2&amp;" "&amp;D2</f>
        <v>ADRI POTGIETER</v>
      </c>
      <c r="B2" s="64">
        <v>1</v>
      </c>
      <c r="C2" s="69" t="s">
        <v>606</v>
      </c>
      <c r="D2" s="70" t="s">
        <v>607</v>
      </c>
      <c r="E2" s="70"/>
      <c r="F2" s="71"/>
      <c r="G2" s="71"/>
      <c r="H2" s="72" t="s">
        <v>608</v>
      </c>
      <c r="I2" s="70" t="s">
        <v>609</v>
      </c>
      <c r="J2" s="70" t="s">
        <v>610</v>
      </c>
      <c r="K2" s="70" t="s">
        <v>11</v>
      </c>
      <c r="L2" s="70"/>
      <c r="M2" s="70"/>
      <c r="N2" s="73" t="s">
        <v>611</v>
      </c>
      <c r="O2" s="74" t="s">
        <v>612</v>
      </c>
      <c r="P2" s="14"/>
      <c r="Q2" s="14"/>
      <c r="R2" s="16"/>
      <c r="S2" s="17"/>
      <c r="T2" s="18"/>
      <c r="U2" s="18"/>
      <c r="V2" s="19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</row>
    <row r="3" spans="1:53" s="21" customFormat="1" ht="15" x14ac:dyDescent="0.25">
      <c r="A3" s="15" t="str">
        <f t="shared" ref="A3:A66" si="0">C3&amp;" "&amp;D3</f>
        <v>ALEXIS NGOY</v>
      </c>
      <c r="B3" s="75">
        <v>2</v>
      </c>
      <c r="C3" s="76" t="s">
        <v>613</v>
      </c>
      <c r="D3" s="77" t="s">
        <v>614</v>
      </c>
      <c r="E3" s="78"/>
      <c r="F3" s="79"/>
      <c r="G3" s="80"/>
      <c r="H3" s="81" t="s">
        <v>615</v>
      </c>
      <c r="I3" s="78" t="s">
        <v>616</v>
      </c>
      <c r="J3" s="77" t="s">
        <v>617</v>
      </c>
      <c r="K3" s="77" t="s">
        <v>618</v>
      </c>
      <c r="L3" s="77" t="s">
        <v>619</v>
      </c>
      <c r="M3" s="82" t="s">
        <v>620</v>
      </c>
      <c r="N3" s="82" t="s">
        <v>621</v>
      </c>
      <c r="O3" s="83" t="s">
        <v>622</v>
      </c>
      <c r="P3" s="14"/>
      <c r="Q3" s="14"/>
      <c r="R3" s="16"/>
      <c r="S3" s="23"/>
      <c r="T3" s="18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</row>
    <row r="4" spans="1:53" s="21" customFormat="1" ht="15" x14ac:dyDescent="0.25">
      <c r="A4" s="15" t="str">
        <f t="shared" si="0"/>
        <v>ALISON RAUBENHEIMER</v>
      </c>
      <c r="B4" s="64">
        <v>3</v>
      </c>
      <c r="C4" s="76" t="s">
        <v>623</v>
      </c>
      <c r="D4" s="77" t="s">
        <v>624</v>
      </c>
      <c r="E4" s="78" t="s">
        <v>625</v>
      </c>
      <c r="F4" s="79"/>
      <c r="G4" s="80"/>
      <c r="H4" s="81" t="s">
        <v>626</v>
      </c>
      <c r="I4" s="78" t="s">
        <v>627</v>
      </c>
      <c r="J4" s="77" t="s">
        <v>628</v>
      </c>
      <c r="K4" s="77" t="s">
        <v>114</v>
      </c>
      <c r="L4" s="77" t="s">
        <v>629</v>
      </c>
      <c r="M4" s="82" t="s">
        <v>630</v>
      </c>
      <c r="N4" s="82" t="s">
        <v>631</v>
      </c>
      <c r="O4" s="83" t="s">
        <v>632</v>
      </c>
      <c r="P4" s="24"/>
      <c r="Q4" s="24"/>
      <c r="R4" s="24"/>
      <c r="S4" s="26"/>
      <c r="T4" s="25"/>
      <c r="U4" s="24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</row>
    <row r="5" spans="1:53" s="21" customFormat="1" ht="15" x14ac:dyDescent="0.25">
      <c r="A5" s="15" t="str">
        <f t="shared" si="0"/>
        <v>ALISON RUSSELL</v>
      </c>
      <c r="B5" s="75">
        <v>4</v>
      </c>
      <c r="C5" s="76" t="s">
        <v>623</v>
      </c>
      <c r="D5" s="77" t="s">
        <v>633</v>
      </c>
      <c r="E5" s="78" t="s">
        <v>634</v>
      </c>
      <c r="F5" s="79"/>
      <c r="G5" s="80"/>
      <c r="H5" s="81" t="s">
        <v>635</v>
      </c>
      <c r="I5" s="78" t="s">
        <v>636</v>
      </c>
      <c r="J5" s="77" t="s">
        <v>637</v>
      </c>
      <c r="K5" s="77" t="s">
        <v>120</v>
      </c>
      <c r="L5" s="77" t="s">
        <v>638</v>
      </c>
      <c r="M5" s="82" t="s">
        <v>639</v>
      </c>
      <c r="N5" s="82" t="s">
        <v>640</v>
      </c>
      <c r="O5" s="83" t="s">
        <v>641</v>
      </c>
      <c r="S5" s="27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</row>
    <row r="6" spans="1:53" s="21" customFormat="1" ht="15" x14ac:dyDescent="0.25">
      <c r="A6" s="15" t="str">
        <f t="shared" si="0"/>
        <v>AMANDA ENGELBRECHT</v>
      </c>
      <c r="B6" s="64">
        <v>5</v>
      </c>
      <c r="C6" s="76" t="s">
        <v>642</v>
      </c>
      <c r="D6" s="77" t="s">
        <v>643</v>
      </c>
      <c r="E6" s="78"/>
      <c r="F6" s="79"/>
      <c r="G6" s="80"/>
      <c r="H6" s="81" t="s">
        <v>644</v>
      </c>
      <c r="I6" s="78" t="s">
        <v>645</v>
      </c>
      <c r="J6" s="77" t="s">
        <v>646</v>
      </c>
      <c r="K6" s="77" t="s">
        <v>145</v>
      </c>
      <c r="L6" s="77" t="s">
        <v>647</v>
      </c>
      <c r="M6" s="77"/>
      <c r="N6" s="84" t="s">
        <v>648</v>
      </c>
      <c r="O6" s="83" t="s">
        <v>649</v>
      </c>
      <c r="S6" s="27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</row>
    <row r="7" spans="1:53" s="21" customFormat="1" ht="15" x14ac:dyDescent="0.25">
      <c r="A7" s="15" t="str">
        <f t="shared" si="0"/>
        <v>AMELDA SIMPSON</v>
      </c>
      <c r="B7" s="75">
        <v>6</v>
      </c>
      <c r="C7" s="76" t="s">
        <v>650</v>
      </c>
      <c r="D7" s="77" t="s">
        <v>651</v>
      </c>
      <c r="E7" s="78"/>
      <c r="F7" s="77"/>
      <c r="G7" s="80"/>
      <c r="H7" s="81" t="s">
        <v>652</v>
      </c>
      <c r="I7" s="78" t="s">
        <v>653</v>
      </c>
      <c r="J7" s="77" t="s">
        <v>654</v>
      </c>
      <c r="K7" s="77" t="s">
        <v>145</v>
      </c>
      <c r="L7" s="77"/>
      <c r="M7" s="77"/>
      <c r="N7" s="84" t="s">
        <v>655</v>
      </c>
      <c r="O7" s="83" t="s">
        <v>656</v>
      </c>
      <c r="P7" s="14"/>
      <c r="Q7" s="14"/>
      <c r="R7" s="16"/>
      <c r="S7" s="29"/>
      <c r="T7" s="14"/>
      <c r="U7" s="18"/>
      <c r="V7" s="20"/>
    </row>
    <row r="8" spans="1:53" s="21" customFormat="1" ht="15" x14ac:dyDescent="0.25">
      <c r="A8" s="15" t="str">
        <f t="shared" si="0"/>
        <v>ANEL VAN WYK</v>
      </c>
      <c r="B8" s="64">
        <v>7</v>
      </c>
      <c r="C8" s="76" t="s">
        <v>657</v>
      </c>
      <c r="D8" s="77" t="s">
        <v>658</v>
      </c>
      <c r="E8" s="78"/>
      <c r="F8" s="77"/>
      <c r="G8" s="80"/>
      <c r="H8" s="81" t="s">
        <v>659</v>
      </c>
      <c r="I8" s="78" t="s">
        <v>660</v>
      </c>
      <c r="J8" s="77" t="s">
        <v>126</v>
      </c>
      <c r="K8" s="77" t="s">
        <v>126</v>
      </c>
      <c r="L8" s="77"/>
      <c r="M8" s="77" t="s">
        <v>661</v>
      </c>
      <c r="N8" s="84" t="s">
        <v>662</v>
      </c>
      <c r="O8" s="83"/>
      <c r="P8" s="14"/>
      <c r="Q8" s="14"/>
      <c r="R8" s="30"/>
      <c r="S8" s="29"/>
      <c r="T8" s="14"/>
      <c r="U8" s="18"/>
      <c r="V8" s="20"/>
    </row>
    <row r="9" spans="1:53" s="21" customFormat="1" ht="15" x14ac:dyDescent="0.25">
      <c r="A9" s="15" t="str">
        <f t="shared" si="0"/>
        <v>ANNATJIE HARRIS</v>
      </c>
      <c r="B9" s="75">
        <v>8</v>
      </c>
      <c r="C9" s="76" t="s">
        <v>663</v>
      </c>
      <c r="D9" s="77" t="s">
        <v>664</v>
      </c>
      <c r="E9" s="78"/>
      <c r="F9" s="77"/>
      <c r="G9" s="80"/>
      <c r="H9" s="81" t="s">
        <v>665</v>
      </c>
      <c r="I9" s="78" t="s">
        <v>666</v>
      </c>
      <c r="J9" s="77" t="s">
        <v>667</v>
      </c>
      <c r="K9" s="77" t="s">
        <v>11</v>
      </c>
      <c r="L9" s="77" t="s">
        <v>668</v>
      </c>
      <c r="M9" s="77"/>
      <c r="N9" s="84" t="s">
        <v>669</v>
      </c>
      <c r="O9" s="83"/>
      <c r="P9" s="24"/>
      <c r="Q9" s="24"/>
      <c r="R9" s="24"/>
      <c r="S9" s="26"/>
      <c r="T9" s="31"/>
      <c r="U9" s="19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</row>
    <row r="10" spans="1:53" s="21" customFormat="1" ht="15" x14ac:dyDescent="0.25">
      <c r="A10" s="15" t="str">
        <f t="shared" si="0"/>
        <v>ANNE BERZEN</v>
      </c>
      <c r="B10" s="64">
        <v>9</v>
      </c>
      <c r="C10" s="76" t="s">
        <v>670</v>
      </c>
      <c r="D10" s="77" t="s">
        <v>671</v>
      </c>
      <c r="E10" s="78"/>
      <c r="F10" s="77"/>
      <c r="G10" s="80"/>
      <c r="H10" s="81" t="s">
        <v>672</v>
      </c>
      <c r="I10" s="78" t="s">
        <v>673</v>
      </c>
      <c r="J10" s="77" t="s">
        <v>674</v>
      </c>
      <c r="K10" s="77" t="s">
        <v>150</v>
      </c>
      <c r="L10" s="77" t="s">
        <v>675</v>
      </c>
      <c r="M10" s="77"/>
      <c r="N10" s="84" t="s">
        <v>676</v>
      </c>
      <c r="O10" s="83">
        <v>8825718</v>
      </c>
      <c r="P10" s="32"/>
      <c r="Q10" s="24"/>
      <c r="R10" s="24"/>
      <c r="S10" s="26"/>
      <c r="T10" s="31"/>
      <c r="U10" s="19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</row>
    <row r="11" spans="1:53" s="21" customFormat="1" ht="15" x14ac:dyDescent="0.25">
      <c r="A11" s="15" t="str">
        <f t="shared" si="0"/>
        <v>ANNE-MARIE PRETORIUS</v>
      </c>
      <c r="B11" s="75">
        <v>10</v>
      </c>
      <c r="C11" s="76" t="s">
        <v>677</v>
      </c>
      <c r="D11" s="77" t="s">
        <v>678</v>
      </c>
      <c r="E11" s="78"/>
      <c r="F11" s="77"/>
      <c r="G11" s="80"/>
      <c r="H11" s="81" t="s">
        <v>679</v>
      </c>
      <c r="I11" s="78" t="s">
        <v>680</v>
      </c>
      <c r="J11" s="77" t="s">
        <v>681</v>
      </c>
      <c r="K11" s="77" t="s">
        <v>90</v>
      </c>
      <c r="L11" s="77"/>
      <c r="M11" s="77"/>
      <c r="N11" s="84" t="s">
        <v>682</v>
      </c>
      <c r="O11" s="83"/>
      <c r="P11" s="24"/>
      <c r="Q11" s="24"/>
      <c r="R11" s="24"/>
      <c r="S11" s="26"/>
      <c r="T11" s="25"/>
      <c r="U11" s="24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</row>
    <row r="12" spans="1:53" s="21" customFormat="1" ht="15" x14ac:dyDescent="0.25">
      <c r="A12" s="15" t="str">
        <f t="shared" si="0"/>
        <v>ANNETTE ROUX</v>
      </c>
      <c r="B12" s="64">
        <v>11</v>
      </c>
      <c r="C12" s="76" t="s">
        <v>683</v>
      </c>
      <c r="D12" s="77" t="s">
        <v>684</v>
      </c>
      <c r="E12" s="78"/>
      <c r="F12" s="77"/>
      <c r="G12" s="80"/>
      <c r="H12" s="81" t="s">
        <v>685</v>
      </c>
      <c r="I12" s="78" t="s">
        <v>686</v>
      </c>
      <c r="J12" s="77" t="s">
        <v>687</v>
      </c>
      <c r="K12" s="77" t="s">
        <v>145</v>
      </c>
      <c r="L12" s="77"/>
      <c r="M12" s="77"/>
      <c r="N12" s="84" t="s">
        <v>688</v>
      </c>
      <c r="O12" s="83" t="s">
        <v>689</v>
      </c>
      <c r="P12" s="24"/>
      <c r="Q12" s="24"/>
      <c r="R12" s="24"/>
      <c r="S12" s="33"/>
      <c r="T12" s="25"/>
      <c r="U12" s="24"/>
      <c r="V12" s="19"/>
    </row>
    <row r="13" spans="1:53" s="21" customFormat="1" ht="15" x14ac:dyDescent="0.25">
      <c r="A13" s="15" t="str">
        <f t="shared" si="0"/>
        <v>ANNETTE SNYMAN</v>
      </c>
      <c r="B13" s="75">
        <v>12</v>
      </c>
      <c r="C13" s="76" t="s">
        <v>683</v>
      </c>
      <c r="D13" s="77" t="s">
        <v>690</v>
      </c>
      <c r="E13" s="78" t="s">
        <v>691</v>
      </c>
      <c r="F13" s="77"/>
      <c r="G13" s="80"/>
      <c r="H13" s="81" t="s">
        <v>692</v>
      </c>
      <c r="I13" s="78" t="s">
        <v>693</v>
      </c>
      <c r="J13" s="77" t="s">
        <v>694</v>
      </c>
      <c r="K13" s="77" t="s">
        <v>104</v>
      </c>
      <c r="L13" s="77" t="s">
        <v>695</v>
      </c>
      <c r="M13" s="77" t="s">
        <v>696</v>
      </c>
      <c r="N13" s="84" t="s">
        <v>697</v>
      </c>
      <c r="O13" s="83" t="s">
        <v>698</v>
      </c>
      <c r="S13" s="23"/>
    </row>
    <row r="14" spans="1:53" s="21" customFormat="1" ht="15" x14ac:dyDescent="0.25">
      <c r="A14" s="15" t="str">
        <f t="shared" si="0"/>
        <v>ANSABETH PRETORIUS</v>
      </c>
      <c r="B14" s="64">
        <v>13</v>
      </c>
      <c r="C14" s="76" t="s">
        <v>699</v>
      </c>
      <c r="D14" s="77" t="s">
        <v>678</v>
      </c>
      <c r="E14" s="78"/>
      <c r="F14" s="77"/>
      <c r="G14" s="80"/>
      <c r="H14" s="81" t="s">
        <v>700</v>
      </c>
      <c r="I14" s="78" t="s">
        <v>701</v>
      </c>
      <c r="J14" s="77"/>
      <c r="K14" s="77" t="s">
        <v>86</v>
      </c>
      <c r="L14" s="77" t="s">
        <v>702</v>
      </c>
      <c r="M14" s="77"/>
      <c r="N14" s="84" t="s">
        <v>703</v>
      </c>
      <c r="O14" s="83"/>
      <c r="P14" s="14"/>
      <c r="Q14" s="14"/>
      <c r="R14" s="16"/>
      <c r="S14" s="17"/>
      <c r="T14" s="14"/>
      <c r="U14" s="18"/>
    </row>
    <row r="15" spans="1:53" s="21" customFormat="1" ht="15" x14ac:dyDescent="0.25">
      <c r="A15" s="15" t="str">
        <f t="shared" si="0"/>
        <v>ANTOINETT BARKHUIZEN</v>
      </c>
      <c r="B15" s="75">
        <v>14</v>
      </c>
      <c r="C15" s="76" t="s">
        <v>704</v>
      </c>
      <c r="D15" s="77" t="s">
        <v>705</v>
      </c>
      <c r="E15" s="78"/>
      <c r="F15" s="77"/>
      <c r="G15" s="80"/>
      <c r="H15" s="81" t="s">
        <v>706</v>
      </c>
      <c r="I15" s="78" t="s">
        <v>707</v>
      </c>
      <c r="J15" s="77" t="s">
        <v>708</v>
      </c>
      <c r="K15" s="77" t="s">
        <v>65</v>
      </c>
      <c r="L15" s="77"/>
      <c r="M15" s="77"/>
      <c r="N15" s="84" t="s">
        <v>709</v>
      </c>
      <c r="O15" s="83" t="s">
        <v>710</v>
      </c>
    </row>
    <row r="16" spans="1:53" s="21" customFormat="1" ht="15" x14ac:dyDescent="0.25">
      <c r="A16" s="15" t="str">
        <f t="shared" si="0"/>
        <v>ANTOINETTE HUMAN</v>
      </c>
      <c r="B16" s="64">
        <v>15</v>
      </c>
      <c r="C16" s="76" t="s">
        <v>711</v>
      </c>
      <c r="D16" s="77" t="s">
        <v>712</v>
      </c>
      <c r="E16" s="78"/>
      <c r="F16" s="77"/>
      <c r="G16" s="80"/>
      <c r="H16" s="81" t="s">
        <v>713</v>
      </c>
      <c r="I16" s="78" t="s">
        <v>714</v>
      </c>
      <c r="J16" s="77" t="s">
        <v>715</v>
      </c>
      <c r="K16" s="77" t="s">
        <v>73</v>
      </c>
      <c r="L16" s="77"/>
      <c r="M16" s="77"/>
      <c r="N16" s="84" t="s">
        <v>716</v>
      </c>
      <c r="O16" s="83" t="s">
        <v>717</v>
      </c>
      <c r="P16" s="14"/>
      <c r="Q16" s="14"/>
      <c r="R16" s="16"/>
      <c r="S16" s="29"/>
      <c r="T16" s="14"/>
      <c r="U16" s="18"/>
      <c r="V16" s="20"/>
    </row>
    <row r="17" spans="1:252" s="21" customFormat="1" ht="15" x14ac:dyDescent="0.25">
      <c r="A17" s="15" t="str">
        <f t="shared" si="0"/>
        <v>AYANDA EBENEZER SINQANDA</v>
      </c>
      <c r="B17" s="75">
        <v>16</v>
      </c>
      <c r="C17" s="76" t="s">
        <v>718</v>
      </c>
      <c r="D17" s="77" t="s">
        <v>719</v>
      </c>
      <c r="E17" s="78"/>
      <c r="F17" s="77"/>
      <c r="G17" s="80"/>
      <c r="H17" s="85" t="s">
        <v>720</v>
      </c>
      <c r="I17" s="86" t="s">
        <v>721</v>
      </c>
      <c r="J17" s="77" t="s">
        <v>722</v>
      </c>
      <c r="K17" s="77" t="s">
        <v>130</v>
      </c>
      <c r="L17" s="77"/>
      <c r="M17" s="77"/>
      <c r="N17" s="84" t="s">
        <v>723</v>
      </c>
      <c r="O17" s="83"/>
      <c r="S17" s="27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</row>
    <row r="18" spans="1:252" s="21" customFormat="1" ht="15" x14ac:dyDescent="0.25">
      <c r="A18" s="15" t="str">
        <f t="shared" si="0"/>
        <v>BARBARA BEUKES</v>
      </c>
      <c r="B18" s="64">
        <v>17</v>
      </c>
      <c r="C18" s="76" t="s">
        <v>724</v>
      </c>
      <c r="D18" s="82" t="s">
        <v>725</v>
      </c>
      <c r="E18" s="87"/>
      <c r="F18" s="77"/>
      <c r="G18" s="88"/>
      <c r="H18" s="81" t="s">
        <v>726</v>
      </c>
      <c r="I18" s="78" t="s">
        <v>727</v>
      </c>
      <c r="J18" s="77" t="s">
        <v>728</v>
      </c>
      <c r="K18" s="77" t="s">
        <v>73</v>
      </c>
      <c r="L18" s="77" t="s">
        <v>729</v>
      </c>
      <c r="M18" s="77" t="s">
        <v>730</v>
      </c>
      <c r="N18" s="84" t="s">
        <v>731</v>
      </c>
      <c r="O18" s="83" t="s">
        <v>732</v>
      </c>
      <c r="P18" s="24"/>
      <c r="Q18" s="24"/>
      <c r="R18" s="24"/>
      <c r="S18" s="26"/>
      <c r="T18" s="25"/>
      <c r="U18" s="24"/>
      <c r="V18" s="20"/>
    </row>
    <row r="19" spans="1:252" s="21" customFormat="1" ht="15" x14ac:dyDescent="0.25">
      <c r="A19" s="15" t="str">
        <f t="shared" si="0"/>
        <v>BERYL JOHNSON</v>
      </c>
      <c r="B19" s="75">
        <v>18</v>
      </c>
      <c r="C19" s="76" t="s">
        <v>733</v>
      </c>
      <c r="D19" s="77" t="s">
        <v>734</v>
      </c>
      <c r="E19" s="78"/>
      <c r="F19" s="77"/>
      <c r="G19" s="80"/>
      <c r="H19" s="81" t="s">
        <v>735</v>
      </c>
      <c r="I19" s="87" t="s">
        <v>736</v>
      </c>
      <c r="J19" s="77" t="s">
        <v>737</v>
      </c>
      <c r="K19" s="77" t="s">
        <v>120</v>
      </c>
      <c r="L19" s="77"/>
      <c r="M19" s="82" t="s">
        <v>738</v>
      </c>
      <c r="N19" s="82" t="s">
        <v>739</v>
      </c>
      <c r="O19" s="89" t="s">
        <v>740</v>
      </c>
      <c r="P19" s="24"/>
      <c r="Q19" s="24"/>
      <c r="R19" s="24"/>
      <c r="S19" s="26"/>
      <c r="T19" s="31"/>
      <c r="U19" s="19"/>
      <c r="V19" s="20"/>
    </row>
    <row r="20" spans="1:252" s="21" customFormat="1" ht="15" x14ac:dyDescent="0.25">
      <c r="A20" s="15" t="str">
        <f t="shared" si="0"/>
        <v>BERYL MOUTON</v>
      </c>
      <c r="B20" s="64">
        <v>19</v>
      </c>
      <c r="C20" s="76" t="s">
        <v>733</v>
      </c>
      <c r="D20" s="77" t="s">
        <v>741</v>
      </c>
      <c r="E20" s="78"/>
      <c r="F20" s="77"/>
      <c r="G20" s="80"/>
      <c r="H20" s="90" t="s">
        <v>742</v>
      </c>
      <c r="I20" s="87" t="s">
        <v>743</v>
      </c>
      <c r="J20" s="77" t="s">
        <v>744</v>
      </c>
      <c r="K20" s="77" t="s">
        <v>150</v>
      </c>
      <c r="L20" s="77" t="s">
        <v>745</v>
      </c>
      <c r="M20" s="82"/>
      <c r="N20" s="82" t="s">
        <v>746</v>
      </c>
      <c r="O20" s="89" t="s">
        <v>747</v>
      </c>
      <c r="P20" s="14"/>
      <c r="Q20" s="14"/>
      <c r="R20" s="16"/>
      <c r="S20" s="29"/>
      <c r="T20" s="14"/>
      <c r="U20" s="18"/>
    </row>
    <row r="21" spans="1:252" s="21" customFormat="1" ht="15" x14ac:dyDescent="0.25">
      <c r="A21" s="15" t="str">
        <f t="shared" si="0"/>
        <v>BEVERLEY SILKSTONE</v>
      </c>
      <c r="B21" s="75">
        <v>20</v>
      </c>
      <c r="C21" s="76" t="s">
        <v>748</v>
      </c>
      <c r="D21" s="77" t="s">
        <v>749</v>
      </c>
      <c r="E21" s="78"/>
      <c r="F21" s="77"/>
      <c r="G21" s="80"/>
      <c r="H21" s="81" t="s">
        <v>750</v>
      </c>
      <c r="I21" s="78" t="s">
        <v>751</v>
      </c>
      <c r="J21" s="77" t="s">
        <v>752</v>
      </c>
      <c r="K21" s="77" t="s">
        <v>150</v>
      </c>
      <c r="L21" s="77"/>
      <c r="M21" s="77" t="s">
        <v>753</v>
      </c>
      <c r="N21" s="84" t="s">
        <v>754</v>
      </c>
      <c r="O21" s="83" t="s">
        <v>755</v>
      </c>
      <c r="P21" s="14"/>
      <c r="Q21" s="14"/>
      <c r="R21" s="16"/>
      <c r="S21" s="17"/>
      <c r="T21" s="18"/>
      <c r="U21" s="18"/>
      <c r="V21" s="19"/>
    </row>
    <row r="22" spans="1:252" s="21" customFormat="1" ht="15" x14ac:dyDescent="0.25">
      <c r="A22" s="15" t="str">
        <f t="shared" si="0"/>
        <v>BEVERLY NARANSAMMY</v>
      </c>
      <c r="B22" s="64">
        <v>21</v>
      </c>
      <c r="C22" s="76" t="s">
        <v>756</v>
      </c>
      <c r="D22" s="77" t="s">
        <v>757</v>
      </c>
      <c r="E22" s="78"/>
      <c r="F22" s="77"/>
      <c r="G22" s="80"/>
      <c r="H22" s="81" t="s">
        <v>758</v>
      </c>
      <c r="I22" s="87" t="s">
        <v>759</v>
      </c>
      <c r="J22" s="77" t="s">
        <v>760</v>
      </c>
      <c r="K22" s="77" t="s">
        <v>761</v>
      </c>
      <c r="L22" s="77" t="s">
        <v>762</v>
      </c>
      <c r="M22" s="82"/>
      <c r="N22" s="82" t="s">
        <v>763</v>
      </c>
      <c r="O22" s="89" t="s">
        <v>764</v>
      </c>
      <c r="S22" s="27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</row>
    <row r="23" spans="1:252" s="21" customFormat="1" ht="15" x14ac:dyDescent="0.25">
      <c r="A23" s="15" t="str">
        <f t="shared" si="0"/>
        <v>BRONWYN INNES</v>
      </c>
      <c r="B23" s="75">
        <v>22</v>
      </c>
      <c r="C23" s="76" t="s">
        <v>765</v>
      </c>
      <c r="D23" s="77" t="s">
        <v>766</v>
      </c>
      <c r="E23" s="78"/>
      <c r="F23" s="77"/>
      <c r="G23" s="80"/>
      <c r="H23" s="81" t="s">
        <v>767</v>
      </c>
      <c r="I23" s="87" t="s">
        <v>768</v>
      </c>
      <c r="J23" s="77" t="s">
        <v>637</v>
      </c>
      <c r="K23" s="77" t="s">
        <v>109</v>
      </c>
      <c r="L23" s="77"/>
      <c r="M23" s="82" t="s">
        <v>769</v>
      </c>
      <c r="N23" s="82" t="s">
        <v>770</v>
      </c>
      <c r="O23" s="89"/>
    </row>
    <row r="24" spans="1:252" s="21" customFormat="1" ht="15" x14ac:dyDescent="0.25">
      <c r="A24" s="15" t="str">
        <f t="shared" si="0"/>
        <v>CAROLINE REX</v>
      </c>
      <c r="B24" s="64">
        <v>23</v>
      </c>
      <c r="C24" s="91" t="s">
        <v>771</v>
      </c>
      <c r="D24" s="82" t="s">
        <v>772</v>
      </c>
      <c r="E24" s="87" t="s">
        <v>773</v>
      </c>
      <c r="F24" s="77"/>
      <c r="G24" s="88"/>
      <c r="H24" s="81" t="s">
        <v>774</v>
      </c>
      <c r="I24" s="78" t="s">
        <v>775</v>
      </c>
      <c r="J24" s="78" t="s">
        <v>776</v>
      </c>
      <c r="K24" s="78" t="s">
        <v>777</v>
      </c>
      <c r="L24" s="77"/>
      <c r="M24" s="77"/>
      <c r="N24" s="84" t="s">
        <v>778</v>
      </c>
      <c r="O24" s="83" t="s">
        <v>779</v>
      </c>
      <c r="P24" s="24"/>
      <c r="Q24" s="24"/>
      <c r="R24" s="24"/>
      <c r="S24" s="36"/>
      <c r="T24" s="31"/>
      <c r="U24" s="19"/>
      <c r="V24" s="20"/>
    </row>
    <row r="25" spans="1:252" s="21" customFormat="1" ht="15" x14ac:dyDescent="0.25">
      <c r="A25" s="15" t="str">
        <f t="shared" si="0"/>
        <v>CATRIONA MACPHAIL</v>
      </c>
      <c r="B25" s="75">
        <v>24</v>
      </c>
      <c r="C25" s="76" t="s">
        <v>780</v>
      </c>
      <c r="D25" s="77" t="s">
        <v>781</v>
      </c>
      <c r="E25" s="78"/>
      <c r="F25" s="77"/>
      <c r="G25" s="80"/>
      <c r="H25" s="81" t="s">
        <v>782</v>
      </c>
      <c r="I25" s="78" t="s">
        <v>783</v>
      </c>
      <c r="J25" s="77" t="s">
        <v>784</v>
      </c>
      <c r="K25" s="77" t="s">
        <v>99</v>
      </c>
      <c r="L25" s="92"/>
      <c r="M25" s="77" t="s">
        <v>785</v>
      </c>
      <c r="N25" s="84" t="s">
        <v>786</v>
      </c>
      <c r="O25" s="83" t="s">
        <v>787</v>
      </c>
      <c r="P25" s="14"/>
      <c r="Q25" s="28"/>
      <c r="R25" s="28"/>
      <c r="S25" s="29"/>
      <c r="T25" s="14"/>
      <c r="U25" s="14"/>
    </row>
    <row r="26" spans="1:252" s="21" customFormat="1" ht="30" x14ac:dyDescent="0.25">
      <c r="A26" s="15" t="str">
        <f t="shared" si="0"/>
        <v>CHANTAL HUGGINS</v>
      </c>
      <c r="B26" s="64">
        <v>25</v>
      </c>
      <c r="C26" s="76" t="s">
        <v>788</v>
      </c>
      <c r="D26" s="77" t="s">
        <v>789</v>
      </c>
      <c r="E26" s="78"/>
      <c r="F26" s="77"/>
      <c r="G26" s="80"/>
      <c r="H26" s="81" t="s">
        <v>790</v>
      </c>
      <c r="I26" s="78" t="s">
        <v>791</v>
      </c>
      <c r="J26" s="77" t="s">
        <v>792</v>
      </c>
      <c r="K26" s="77" t="s">
        <v>114</v>
      </c>
      <c r="L26" s="77"/>
      <c r="M26" s="82" t="s">
        <v>793</v>
      </c>
      <c r="N26" s="82" t="s">
        <v>794</v>
      </c>
      <c r="O26" s="83" t="s">
        <v>795</v>
      </c>
      <c r="P26" s="14"/>
      <c r="Q26" s="28"/>
      <c r="R26" s="28"/>
      <c r="S26" s="29"/>
      <c r="T26" s="14"/>
      <c r="U26" s="14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</row>
    <row r="27" spans="1:252" s="21" customFormat="1" ht="15" x14ac:dyDescent="0.25">
      <c r="A27" s="15" t="str">
        <f t="shared" si="0"/>
        <v>CHARMAINE FRASER</v>
      </c>
      <c r="B27" s="75">
        <v>26</v>
      </c>
      <c r="C27" s="76" t="s">
        <v>796</v>
      </c>
      <c r="D27" s="77" t="s">
        <v>797</v>
      </c>
      <c r="E27" s="78" t="s">
        <v>798</v>
      </c>
      <c r="F27" s="77" t="s">
        <v>799</v>
      </c>
      <c r="G27" s="80">
        <v>4440202978</v>
      </c>
      <c r="H27" s="81" t="s">
        <v>800</v>
      </c>
      <c r="I27" s="78" t="s">
        <v>801</v>
      </c>
      <c r="J27" s="77" t="s">
        <v>694</v>
      </c>
      <c r="K27" s="77" t="s">
        <v>104</v>
      </c>
      <c r="L27" s="77" t="s">
        <v>802</v>
      </c>
      <c r="M27" s="82" t="s">
        <v>803</v>
      </c>
      <c r="N27" s="82" t="s">
        <v>804</v>
      </c>
      <c r="O27" s="83" t="s">
        <v>805</v>
      </c>
      <c r="S27" s="23"/>
    </row>
    <row r="28" spans="1:252" s="21" customFormat="1" ht="15" x14ac:dyDescent="0.25">
      <c r="A28" s="15" t="str">
        <f t="shared" si="0"/>
        <v>CHRISTA VAN SCHALKWYK</v>
      </c>
      <c r="B28" s="64">
        <v>27</v>
      </c>
      <c r="C28" s="76" t="s">
        <v>806</v>
      </c>
      <c r="D28" s="77" t="s">
        <v>807</v>
      </c>
      <c r="E28" s="78" t="s">
        <v>808</v>
      </c>
      <c r="F28" s="79"/>
      <c r="G28" s="80"/>
      <c r="H28" s="81" t="s">
        <v>809</v>
      </c>
      <c r="I28" s="78" t="s">
        <v>810</v>
      </c>
      <c r="J28" s="77" t="s">
        <v>811</v>
      </c>
      <c r="K28" s="77" t="s">
        <v>82</v>
      </c>
      <c r="L28" s="77" t="s">
        <v>812</v>
      </c>
      <c r="M28" s="77"/>
      <c r="N28" s="84"/>
      <c r="O28" s="83">
        <v>5808154</v>
      </c>
    </row>
    <row r="29" spans="1:252" s="21" customFormat="1" ht="15" x14ac:dyDescent="0.25">
      <c r="A29" s="15" t="str">
        <f t="shared" si="0"/>
        <v>CHRISTINA WINDER</v>
      </c>
      <c r="B29" s="75">
        <v>28</v>
      </c>
      <c r="C29" s="76" t="s">
        <v>813</v>
      </c>
      <c r="D29" s="77" t="s">
        <v>814</v>
      </c>
      <c r="E29" s="78" t="s">
        <v>815</v>
      </c>
      <c r="F29" s="79"/>
      <c r="G29" s="80"/>
      <c r="H29" s="90" t="s">
        <v>816</v>
      </c>
      <c r="I29" s="78" t="s">
        <v>817</v>
      </c>
      <c r="J29" s="77" t="s">
        <v>818</v>
      </c>
      <c r="K29" s="77" t="s">
        <v>82</v>
      </c>
      <c r="L29" s="77" t="s">
        <v>819</v>
      </c>
      <c r="M29" s="77" t="s">
        <v>819</v>
      </c>
      <c r="N29" s="84" t="s">
        <v>820</v>
      </c>
      <c r="O29" s="83" t="s">
        <v>821</v>
      </c>
      <c r="P29" s="38"/>
      <c r="Q29" s="14"/>
      <c r="R29" s="16"/>
      <c r="S29" s="29"/>
      <c r="T29" s="14"/>
      <c r="U29" s="14"/>
    </row>
    <row r="30" spans="1:252" s="20" customFormat="1" ht="15" x14ac:dyDescent="0.25">
      <c r="A30" s="15" t="str">
        <f t="shared" si="0"/>
        <v>CHRYSTAL-RENEE KRUGEL</v>
      </c>
      <c r="B30" s="64">
        <v>29</v>
      </c>
      <c r="C30" s="76" t="s">
        <v>822</v>
      </c>
      <c r="D30" s="77" t="s">
        <v>823</v>
      </c>
      <c r="E30" s="78"/>
      <c r="F30" s="79"/>
      <c r="G30" s="80"/>
      <c r="H30" s="81" t="s">
        <v>824</v>
      </c>
      <c r="I30" s="78" t="s">
        <v>825</v>
      </c>
      <c r="J30" s="77" t="s">
        <v>826</v>
      </c>
      <c r="K30" s="77" t="s">
        <v>761</v>
      </c>
      <c r="L30" s="77" t="s">
        <v>827</v>
      </c>
      <c r="M30" s="77" t="s">
        <v>828</v>
      </c>
      <c r="N30" s="84" t="s">
        <v>829</v>
      </c>
      <c r="O30" s="83" t="s">
        <v>830</v>
      </c>
      <c r="S30" s="23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</row>
    <row r="31" spans="1:252" s="20" customFormat="1" ht="15" x14ac:dyDescent="0.25">
      <c r="A31" s="15" t="str">
        <f t="shared" si="0"/>
        <v>COLETTE NEWTON</v>
      </c>
      <c r="B31" s="75">
        <v>30</v>
      </c>
      <c r="C31" s="76" t="s">
        <v>831</v>
      </c>
      <c r="D31" s="77" t="s">
        <v>832</v>
      </c>
      <c r="E31" s="78"/>
      <c r="F31" s="79"/>
      <c r="G31" s="80"/>
      <c r="H31" s="81" t="s">
        <v>833</v>
      </c>
      <c r="I31" s="78" t="s">
        <v>834</v>
      </c>
      <c r="J31" s="77" t="s">
        <v>835</v>
      </c>
      <c r="K31" s="77" t="s">
        <v>126</v>
      </c>
      <c r="L31" s="77" t="s">
        <v>836</v>
      </c>
      <c r="M31" s="77"/>
      <c r="N31" s="84" t="s">
        <v>837</v>
      </c>
      <c r="O31" s="83"/>
      <c r="P31" s="14"/>
      <c r="Q31" s="14"/>
      <c r="R31" s="16"/>
      <c r="S31" s="29"/>
      <c r="T31" s="14"/>
      <c r="U31" s="18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</row>
    <row r="32" spans="1:252" s="20" customFormat="1" ht="15" x14ac:dyDescent="0.25">
      <c r="A32" s="15" t="str">
        <f t="shared" si="0"/>
        <v>CONNIE  MEIER</v>
      </c>
      <c r="B32" s="64">
        <v>31</v>
      </c>
      <c r="C32" s="76" t="s">
        <v>838</v>
      </c>
      <c r="D32" s="77" t="s">
        <v>839</v>
      </c>
      <c r="E32" s="78"/>
      <c r="F32" s="79"/>
      <c r="G32" s="80"/>
      <c r="H32" s="81" t="s">
        <v>840</v>
      </c>
      <c r="I32" s="78" t="s">
        <v>841</v>
      </c>
      <c r="J32" s="77" t="s">
        <v>126</v>
      </c>
      <c r="K32" s="77" t="s">
        <v>126</v>
      </c>
      <c r="L32" s="77"/>
      <c r="M32" s="77"/>
      <c r="N32" s="84" t="s">
        <v>842</v>
      </c>
      <c r="O32" s="83"/>
      <c r="P32" s="24"/>
      <c r="Q32" s="24"/>
      <c r="R32" s="32"/>
      <c r="S32" s="26"/>
      <c r="T32" s="31"/>
      <c r="U32" s="19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</row>
    <row r="33" spans="1:252" s="21" customFormat="1" ht="15" x14ac:dyDescent="0.25">
      <c r="A33" s="15" t="str">
        <f t="shared" si="0"/>
        <v>CORNE' DE BOER</v>
      </c>
      <c r="B33" s="75">
        <v>32</v>
      </c>
      <c r="C33" s="76" t="s">
        <v>843</v>
      </c>
      <c r="D33" s="77" t="s">
        <v>844</v>
      </c>
      <c r="E33" s="78"/>
      <c r="F33" s="77"/>
      <c r="G33" s="80"/>
      <c r="H33" s="81" t="s">
        <v>845</v>
      </c>
      <c r="I33" s="78" t="s">
        <v>846</v>
      </c>
      <c r="J33" s="77" t="s">
        <v>708</v>
      </c>
      <c r="K33" s="77" t="s">
        <v>847</v>
      </c>
      <c r="L33" s="77"/>
      <c r="M33" s="77" t="s">
        <v>848</v>
      </c>
      <c r="N33" s="84" t="s">
        <v>849</v>
      </c>
      <c r="O33" s="83">
        <v>8851573</v>
      </c>
      <c r="P33" s="14"/>
      <c r="Q33" s="14"/>
      <c r="R33" s="16"/>
      <c r="S33" s="29"/>
      <c r="T33" s="14"/>
      <c r="U33" s="14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</row>
    <row r="34" spans="1:252" s="20" customFormat="1" ht="15" x14ac:dyDescent="0.25">
      <c r="A34" s="15" t="str">
        <f t="shared" si="0"/>
        <v>CORNELIA KELLERMAN</v>
      </c>
      <c r="B34" s="64">
        <v>33</v>
      </c>
      <c r="C34" s="76" t="s">
        <v>850</v>
      </c>
      <c r="D34" s="77" t="s">
        <v>851</v>
      </c>
      <c r="E34" s="78" t="s">
        <v>852</v>
      </c>
      <c r="F34" s="77"/>
      <c r="G34" s="80"/>
      <c r="H34" s="81"/>
      <c r="I34" s="78" t="s">
        <v>853</v>
      </c>
      <c r="J34" s="77" t="s">
        <v>854</v>
      </c>
      <c r="K34" s="77" t="s">
        <v>126</v>
      </c>
      <c r="L34" s="77" t="s">
        <v>855</v>
      </c>
      <c r="M34" s="77" t="s">
        <v>856</v>
      </c>
      <c r="N34" s="84" t="s">
        <v>857</v>
      </c>
      <c r="O34" s="83">
        <v>8853762</v>
      </c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</row>
    <row r="35" spans="1:252" s="20" customFormat="1" ht="15" x14ac:dyDescent="0.25">
      <c r="A35" s="15" t="str">
        <f t="shared" si="0"/>
        <v>CYNTHIA VANI</v>
      </c>
      <c r="B35" s="75">
        <v>34</v>
      </c>
      <c r="C35" s="76" t="s">
        <v>858</v>
      </c>
      <c r="D35" s="77" t="s">
        <v>859</v>
      </c>
      <c r="E35" s="78"/>
      <c r="F35" s="77"/>
      <c r="G35" s="80"/>
      <c r="H35" s="81"/>
      <c r="I35" s="78" t="s">
        <v>860</v>
      </c>
      <c r="J35" s="77" t="s">
        <v>861</v>
      </c>
      <c r="K35" s="77" t="s">
        <v>130</v>
      </c>
      <c r="L35" s="77"/>
      <c r="M35" s="77"/>
      <c r="N35" s="84" t="s">
        <v>862</v>
      </c>
      <c r="O35" s="83"/>
      <c r="P35" s="14"/>
      <c r="Q35" s="28"/>
      <c r="R35" s="28"/>
      <c r="S35" s="29"/>
      <c r="T35" s="14"/>
      <c r="U35" s="18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</row>
    <row r="36" spans="1:252" s="20" customFormat="1" ht="15" x14ac:dyDescent="0.25">
      <c r="A36" s="15" t="str">
        <f t="shared" si="0"/>
        <v>DALEEN HUYZERS</v>
      </c>
      <c r="B36" s="64">
        <v>35</v>
      </c>
      <c r="C36" s="76" t="s">
        <v>863</v>
      </c>
      <c r="D36" s="77" t="s">
        <v>864</v>
      </c>
      <c r="E36" s="78" t="s">
        <v>865</v>
      </c>
      <c r="F36" s="77" t="s">
        <v>866</v>
      </c>
      <c r="G36" s="80"/>
      <c r="H36" s="81" t="s">
        <v>867</v>
      </c>
      <c r="I36" s="78" t="s">
        <v>868</v>
      </c>
      <c r="J36" s="77" t="s">
        <v>90</v>
      </c>
      <c r="K36" s="77" t="s">
        <v>90</v>
      </c>
      <c r="L36" s="77" t="s">
        <v>869</v>
      </c>
      <c r="M36" s="82" t="s">
        <v>870</v>
      </c>
      <c r="N36" s="82" t="s">
        <v>871</v>
      </c>
      <c r="O36" s="83" t="s">
        <v>872</v>
      </c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252" s="20" customFormat="1" ht="15" x14ac:dyDescent="0.25">
      <c r="A37" s="15" t="str">
        <f t="shared" si="0"/>
        <v>DAWIENA VAN ZYL</v>
      </c>
      <c r="B37" s="75">
        <v>36</v>
      </c>
      <c r="C37" s="76" t="s">
        <v>873</v>
      </c>
      <c r="D37" s="77" t="s">
        <v>874</v>
      </c>
      <c r="E37" s="78"/>
      <c r="F37" s="77"/>
      <c r="G37" s="80"/>
      <c r="H37" s="81" t="s">
        <v>875</v>
      </c>
      <c r="I37" s="78" t="s">
        <v>876</v>
      </c>
      <c r="J37" s="77" t="s">
        <v>877</v>
      </c>
      <c r="K37" s="77" t="s">
        <v>120</v>
      </c>
      <c r="L37" s="77"/>
      <c r="M37" s="77" t="s">
        <v>878</v>
      </c>
      <c r="N37" s="84" t="s">
        <v>879</v>
      </c>
      <c r="O37" s="83" t="s">
        <v>880</v>
      </c>
      <c r="P37" s="14"/>
      <c r="Q37" s="14"/>
      <c r="R37" s="16"/>
      <c r="S37" s="37"/>
      <c r="T37" s="18"/>
      <c r="U37" s="18"/>
      <c r="V37" s="19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</row>
    <row r="38" spans="1:252" s="20" customFormat="1" ht="15" x14ac:dyDescent="0.25">
      <c r="A38" s="15" t="str">
        <f t="shared" si="0"/>
        <v>DOREEN VAN DER WESTHUIZEN</v>
      </c>
      <c r="B38" s="64">
        <v>37</v>
      </c>
      <c r="C38" s="76" t="s">
        <v>881</v>
      </c>
      <c r="D38" s="77" t="s">
        <v>882</v>
      </c>
      <c r="E38" s="78"/>
      <c r="F38" s="77"/>
      <c r="G38" s="80"/>
      <c r="H38" s="81" t="s">
        <v>883</v>
      </c>
      <c r="I38" s="78" t="s">
        <v>884</v>
      </c>
      <c r="J38" s="77" t="s">
        <v>86</v>
      </c>
      <c r="K38" s="77" t="s">
        <v>86</v>
      </c>
      <c r="L38" s="77" t="s">
        <v>885</v>
      </c>
      <c r="M38" s="77" t="s">
        <v>886</v>
      </c>
      <c r="N38" s="84" t="s">
        <v>887</v>
      </c>
      <c r="O38" s="83"/>
      <c r="S38" s="23"/>
    </row>
    <row r="39" spans="1:252" s="20" customFormat="1" ht="15" x14ac:dyDescent="0.25">
      <c r="A39" s="15" t="str">
        <f t="shared" si="0"/>
        <v>DOROTHY COOPER</v>
      </c>
      <c r="B39" s="75">
        <v>38</v>
      </c>
      <c r="C39" s="76" t="s">
        <v>888</v>
      </c>
      <c r="D39" s="77" t="s">
        <v>889</v>
      </c>
      <c r="E39" s="78"/>
      <c r="F39" s="77"/>
      <c r="G39" s="80"/>
      <c r="H39" s="81" t="s">
        <v>890</v>
      </c>
      <c r="I39" s="78" t="s">
        <v>891</v>
      </c>
      <c r="J39" s="77" t="s">
        <v>892</v>
      </c>
      <c r="K39" s="77" t="s">
        <v>109</v>
      </c>
      <c r="L39" s="77"/>
      <c r="M39" s="77"/>
      <c r="N39" s="84" t="s">
        <v>893</v>
      </c>
      <c r="O39" s="83">
        <v>8832161</v>
      </c>
      <c r="P39" s="21"/>
      <c r="Q39" s="21"/>
      <c r="R39" s="21"/>
      <c r="S39" s="39"/>
      <c r="T39" s="14"/>
      <c r="U39" s="14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</row>
    <row r="40" spans="1:252" s="20" customFormat="1" ht="15" x14ac:dyDescent="0.25">
      <c r="A40" s="15" t="str">
        <f t="shared" si="0"/>
        <v>ELIZABETH MORRIS</v>
      </c>
      <c r="B40" s="64">
        <v>39</v>
      </c>
      <c r="C40" s="76" t="s">
        <v>894</v>
      </c>
      <c r="D40" s="77" t="s">
        <v>895</v>
      </c>
      <c r="E40" s="78"/>
      <c r="F40" s="79"/>
      <c r="G40" s="80"/>
      <c r="H40" s="81" t="s">
        <v>896</v>
      </c>
      <c r="I40" s="78" t="s">
        <v>897</v>
      </c>
      <c r="J40" s="77" t="s">
        <v>898</v>
      </c>
      <c r="K40" s="77" t="s">
        <v>140</v>
      </c>
      <c r="L40" s="77" t="s">
        <v>899</v>
      </c>
      <c r="M40" s="77" t="s">
        <v>900</v>
      </c>
      <c r="N40" s="84" t="s">
        <v>901</v>
      </c>
      <c r="O40" s="83" t="s">
        <v>902</v>
      </c>
      <c r="S40" s="23"/>
      <c r="T40" s="21"/>
      <c r="U40" s="21"/>
      <c r="V40" s="21"/>
    </row>
    <row r="41" spans="1:252" s="20" customFormat="1" ht="15" x14ac:dyDescent="0.25">
      <c r="A41" s="15" t="str">
        <f t="shared" si="0"/>
        <v>ELIZE VAN WYNGAARDT</v>
      </c>
      <c r="B41" s="75">
        <v>40</v>
      </c>
      <c r="C41" s="76" t="s">
        <v>903</v>
      </c>
      <c r="D41" s="77" t="s">
        <v>904</v>
      </c>
      <c r="E41" s="78" t="s">
        <v>905</v>
      </c>
      <c r="F41" s="77"/>
      <c r="G41" s="80"/>
      <c r="H41" s="81" t="s">
        <v>906</v>
      </c>
      <c r="I41" s="78" t="s">
        <v>907</v>
      </c>
      <c r="J41" s="77" t="s">
        <v>908</v>
      </c>
      <c r="K41" s="77" t="s">
        <v>73</v>
      </c>
      <c r="L41" s="77"/>
      <c r="M41" s="77" t="s">
        <v>909</v>
      </c>
      <c r="N41" s="84" t="s">
        <v>910</v>
      </c>
      <c r="O41" s="83" t="s">
        <v>911</v>
      </c>
      <c r="P41" s="14"/>
      <c r="Q41" s="14"/>
      <c r="R41" s="16"/>
      <c r="S41" s="29"/>
    </row>
    <row r="42" spans="1:252" s="20" customFormat="1" ht="15" x14ac:dyDescent="0.25">
      <c r="A42" s="15" t="str">
        <f t="shared" si="0"/>
        <v>ELNA VENTER</v>
      </c>
      <c r="B42" s="64">
        <v>41</v>
      </c>
      <c r="C42" s="76" t="s">
        <v>912</v>
      </c>
      <c r="D42" s="77" t="s">
        <v>913</v>
      </c>
      <c r="E42" s="78" t="s">
        <v>914</v>
      </c>
      <c r="F42" s="77"/>
      <c r="G42" s="80"/>
      <c r="H42" s="90" t="s">
        <v>915</v>
      </c>
      <c r="I42" s="78" t="s">
        <v>916</v>
      </c>
      <c r="J42" s="77" t="s">
        <v>917</v>
      </c>
      <c r="K42" s="77" t="s">
        <v>145</v>
      </c>
      <c r="L42" s="77" t="s">
        <v>918</v>
      </c>
      <c r="M42" s="77" t="s">
        <v>918</v>
      </c>
      <c r="N42" s="84" t="s">
        <v>919</v>
      </c>
      <c r="O42" s="83" t="s">
        <v>920</v>
      </c>
      <c r="P42" s="21"/>
      <c r="Q42" s="21"/>
      <c r="R42" s="21"/>
      <c r="S42" s="21"/>
      <c r="T42" s="14"/>
      <c r="U42" s="14"/>
    </row>
    <row r="43" spans="1:252" s="20" customFormat="1" ht="15" x14ac:dyDescent="0.25">
      <c r="A43" s="15" t="str">
        <f t="shared" si="0"/>
        <v>ELS DE VILLIERS</v>
      </c>
      <c r="B43" s="75">
        <v>42</v>
      </c>
      <c r="C43" s="76" t="s">
        <v>921</v>
      </c>
      <c r="D43" s="77" t="s">
        <v>922</v>
      </c>
      <c r="E43" s="78" t="s">
        <v>923</v>
      </c>
      <c r="F43" s="77" t="s">
        <v>924</v>
      </c>
      <c r="G43" s="80">
        <v>4870262690</v>
      </c>
      <c r="H43" s="81" t="s">
        <v>925</v>
      </c>
      <c r="I43" s="78" t="s">
        <v>926</v>
      </c>
      <c r="J43" s="77" t="s">
        <v>927</v>
      </c>
      <c r="K43" s="77" t="s">
        <v>11</v>
      </c>
      <c r="L43" s="77" t="s">
        <v>928</v>
      </c>
      <c r="M43" s="77" t="s">
        <v>929</v>
      </c>
      <c r="N43" s="84" t="s">
        <v>930</v>
      </c>
      <c r="O43" s="83">
        <v>8822999</v>
      </c>
      <c r="P43" s="41"/>
      <c r="Q43" s="14"/>
      <c r="R43" s="16"/>
      <c r="S43" s="37"/>
      <c r="T43" s="21"/>
      <c r="U43" s="21"/>
      <c r="V43" s="21"/>
    </row>
    <row r="44" spans="1:252" s="20" customFormat="1" ht="15" x14ac:dyDescent="0.25">
      <c r="A44" s="15" t="str">
        <f t="shared" si="0"/>
        <v>ELSA DU PREEZ</v>
      </c>
      <c r="B44" s="64">
        <v>43</v>
      </c>
      <c r="C44" s="76" t="s">
        <v>931</v>
      </c>
      <c r="D44" s="77" t="s">
        <v>932</v>
      </c>
      <c r="E44" s="78"/>
      <c r="F44" s="77"/>
      <c r="G44" s="80"/>
      <c r="H44" s="81" t="s">
        <v>933</v>
      </c>
      <c r="I44" s="78" t="s">
        <v>934</v>
      </c>
      <c r="J44" s="77" t="s">
        <v>811</v>
      </c>
      <c r="K44" s="77" t="s">
        <v>82</v>
      </c>
      <c r="L44" s="77" t="s">
        <v>935</v>
      </c>
      <c r="M44" s="82" t="s">
        <v>936</v>
      </c>
      <c r="N44" s="82" t="s">
        <v>937</v>
      </c>
      <c r="O44" s="83" t="s">
        <v>938</v>
      </c>
      <c r="S44" s="23"/>
      <c r="T44" s="14"/>
      <c r="U44" s="14"/>
      <c r="V44" s="21"/>
    </row>
    <row r="45" spans="1:252" s="20" customFormat="1" ht="15" x14ac:dyDescent="0.25">
      <c r="A45" s="15" t="str">
        <f t="shared" si="0"/>
        <v>ELSABE BEZUIDENHOUT</v>
      </c>
      <c r="B45" s="75">
        <v>44</v>
      </c>
      <c r="C45" s="76" t="s">
        <v>939</v>
      </c>
      <c r="D45" s="77" t="s">
        <v>940</v>
      </c>
      <c r="E45" s="78" t="s">
        <v>941</v>
      </c>
      <c r="F45" s="77"/>
      <c r="G45" s="80"/>
      <c r="H45" s="81" t="s">
        <v>942</v>
      </c>
      <c r="I45" s="78" t="s">
        <v>943</v>
      </c>
      <c r="J45" s="78" t="s">
        <v>944</v>
      </c>
      <c r="K45" s="78" t="s">
        <v>945</v>
      </c>
      <c r="L45" s="77"/>
      <c r="M45" s="82"/>
      <c r="N45" s="82" t="s">
        <v>946</v>
      </c>
      <c r="O45" s="83" t="s">
        <v>947</v>
      </c>
      <c r="P45" s="14"/>
      <c r="Q45" s="14"/>
      <c r="R45" s="16"/>
      <c r="S45" s="29"/>
    </row>
    <row r="46" spans="1:252" s="20" customFormat="1" ht="15" x14ac:dyDescent="0.25">
      <c r="A46" s="15" t="str">
        <f t="shared" si="0"/>
        <v>ELSABE FOURIE</v>
      </c>
      <c r="B46" s="64">
        <v>45</v>
      </c>
      <c r="C46" s="76" t="s">
        <v>939</v>
      </c>
      <c r="D46" s="77" t="s">
        <v>948</v>
      </c>
      <c r="E46" s="78" t="s">
        <v>949</v>
      </c>
      <c r="F46" s="77"/>
      <c r="G46" s="80"/>
      <c r="H46" s="81" t="s">
        <v>950</v>
      </c>
      <c r="I46" s="78" t="s">
        <v>951</v>
      </c>
      <c r="J46" s="78" t="s">
        <v>952</v>
      </c>
      <c r="K46" s="78" t="s">
        <v>61</v>
      </c>
      <c r="L46" s="77" t="s">
        <v>953</v>
      </c>
      <c r="M46" s="82" t="s">
        <v>954</v>
      </c>
      <c r="N46" s="82" t="s">
        <v>955</v>
      </c>
      <c r="O46" s="83" t="s">
        <v>956</v>
      </c>
      <c r="P46" s="14"/>
      <c r="Q46" s="14"/>
      <c r="R46" s="16"/>
      <c r="S46" s="29"/>
      <c r="T46" s="14"/>
      <c r="U46" s="18"/>
      <c r="V46" s="21"/>
    </row>
    <row r="47" spans="1:252" s="20" customFormat="1" ht="15" x14ac:dyDescent="0.25">
      <c r="A47" s="15" t="str">
        <f t="shared" si="0"/>
        <v>ELSJE BURGER</v>
      </c>
      <c r="B47" s="75">
        <v>46</v>
      </c>
      <c r="C47" s="76" t="s">
        <v>957</v>
      </c>
      <c r="D47" s="77" t="s">
        <v>958</v>
      </c>
      <c r="E47" s="78" t="s">
        <v>959</v>
      </c>
      <c r="F47" s="77"/>
      <c r="G47" s="80"/>
      <c r="H47" s="90" t="s">
        <v>960</v>
      </c>
      <c r="I47" s="78" t="s">
        <v>961</v>
      </c>
      <c r="J47" s="78" t="s">
        <v>962</v>
      </c>
      <c r="K47" s="78" t="s">
        <v>104</v>
      </c>
      <c r="L47" s="77" t="s">
        <v>963</v>
      </c>
      <c r="M47" s="82" t="s">
        <v>964</v>
      </c>
      <c r="N47" s="82" t="s">
        <v>965</v>
      </c>
      <c r="O47" s="83">
        <v>8841756</v>
      </c>
      <c r="S47" s="40"/>
      <c r="T47" s="14"/>
      <c r="U47" s="18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</row>
    <row r="48" spans="1:252" s="20" customFormat="1" ht="15" x14ac:dyDescent="0.25">
      <c r="A48" s="15" t="str">
        <f t="shared" si="0"/>
        <v>ENRICA DOGLIANI</v>
      </c>
      <c r="B48" s="64">
        <v>47</v>
      </c>
      <c r="C48" s="76" t="s">
        <v>966</v>
      </c>
      <c r="D48" s="77" t="s">
        <v>967</v>
      </c>
      <c r="E48" s="78"/>
      <c r="F48" s="77"/>
      <c r="G48" s="80"/>
      <c r="H48" s="81" t="s">
        <v>968</v>
      </c>
      <c r="I48" s="78" t="s">
        <v>969</v>
      </c>
      <c r="J48" s="93" t="s">
        <v>970</v>
      </c>
      <c r="K48" s="93" t="s">
        <v>11</v>
      </c>
      <c r="L48" s="93" t="s">
        <v>971</v>
      </c>
      <c r="M48" s="77"/>
      <c r="N48" s="93" t="s">
        <v>972</v>
      </c>
      <c r="O48" s="80"/>
      <c r="S48" s="42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</row>
    <row r="49" spans="1:53" s="20" customFormat="1" ht="15" x14ac:dyDescent="0.25">
      <c r="A49" s="15" t="str">
        <f t="shared" si="0"/>
        <v>ESMARIE ROSSEAU</v>
      </c>
      <c r="B49" s="75">
        <v>48</v>
      </c>
      <c r="C49" s="76" t="s">
        <v>973</v>
      </c>
      <c r="D49" s="77" t="s">
        <v>974</v>
      </c>
      <c r="E49" s="78"/>
      <c r="F49" s="77"/>
      <c r="G49" s="80"/>
      <c r="H49" s="81" t="s">
        <v>975</v>
      </c>
      <c r="I49" s="78" t="s">
        <v>976</v>
      </c>
      <c r="J49" s="77" t="s">
        <v>977</v>
      </c>
      <c r="K49" s="77" t="s">
        <v>145</v>
      </c>
      <c r="L49" s="77" t="s">
        <v>978</v>
      </c>
      <c r="M49" s="77"/>
      <c r="N49" s="84" t="s">
        <v>979</v>
      </c>
      <c r="O49" s="83" t="s">
        <v>980</v>
      </c>
      <c r="P49" s="14"/>
      <c r="Q49" s="14"/>
      <c r="R49" s="16"/>
      <c r="S49" s="17"/>
    </row>
    <row r="50" spans="1:53" s="20" customFormat="1" ht="15" x14ac:dyDescent="0.25">
      <c r="A50" s="15" t="str">
        <f t="shared" si="0"/>
        <v>ETHEL ANDREWS</v>
      </c>
      <c r="B50" s="64">
        <v>49</v>
      </c>
      <c r="C50" s="76" t="s">
        <v>981</v>
      </c>
      <c r="D50" s="77" t="s">
        <v>982</v>
      </c>
      <c r="E50" s="78" t="s">
        <v>983</v>
      </c>
      <c r="F50" s="77" t="s">
        <v>984</v>
      </c>
      <c r="G50" s="80"/>
      <c r="H50" s="81" t="s">
        <v>985</v>
      </c>
      <c r="I50" s="78" t="s">
        <v>986</v>
      </c>
      <c r="J50" s="77" t="s">
        <v>987</v>
      </c>
      <c r="K50" s="77" t="s">
        <v>618</v>
      </c>
      <c r="L50" s="77" t="s">
        <v>988</v>
      </c>
      <c r="M50" s="77" t="s">
        <v>989</v>
      </c>
      <c r="N50" s="84" t="s">
        <v>990</v>
      </c>
      <c r="O50" s="83" t="s">
        <v>991</v>
      </c>
      <c r="S50" s="43"/>
      <c r="T50" s="14"/>
      <c r="U50" s="18"/>
      <c r="V50" s="21"/>
    </row>
    <row r="51" spans="1:53" s="20" customFormat="1" ht="15" x14ac:dyDescent="0.25">
      <c r="A51" s="15" t="str">
        <f t="shared" si="0"/>
        <v>EVA D LEKWAKWE</v>
      </c>
      <c r="B51" s="75">
        <v>50</v>
      </c>
      <c r="C51" s="76" t="s">
        <v>992</v>
      </c>
      <c r="D51" s="77" t="s">
        <v>993</v>
      </c>
      <c r="E51" s="78"/>
      <c r="F51" s="77"/>
      <c r="G51" s="80"/>
      <c r="H51" s="81" t="s">
        <v>994</v>
      </c>
      <c r="I51" s="78" t="s">
        <v>995</v>
      </c>
      <c r="J51" s="77" t="s">
        <v>996</v>
      </c>
      <c r="K51" s="77" t="s">
        <v>24</v>
      </c>
      <c r="L51" s="77" t="s">
        <v>997</v>
      </c>
      <c r="M51" s="77" t="s">
        <v>998</v>
      </c>
      <c r="N51" s="84" t="s">
        <v>999</v>
      </c>
      <c r="O51" s="80">
        <v>8823022</v>
      </c>
      <c r="S51" s="42"/>
    </row>
    <row r="52" spans="1:53" s="20" customFormat="1" ht="15" x14ac:dyDescent="0.25">
      <c r="A52" s="15" t="str">
        <f t="shared" si="0"/>
        <v>FEBE BRUWER</v>
      </c>
      <c r="B52" s="64">
        <v>51</v>
      </c>
      <c r="C52" s="76" t="s">
        <v>1000</v>
      </c>
      <c r="D52" s="77" t="s">
        <v>1001</v>
      </c>
      <c r="E52" s="78" t="s">
        <v>1002</v>
      </c>
      <c r="F52" s="77"/>
      <c r="G52" s="80">
        <v>4770215384</v>
      </c>
      <c r="H52" s="81" t="s">
        <v>1003</v>
      </c>
      <c r="I52" s="78" t="s">
        <v>1004</v>
      </c>
      <c r="J52" s="77" t="s">
        <v>1005</v>
      </c>
      <c r="K52" s="77" t="s">
        <v>17</v>
      </c>
      <c r="L52" s="77" t="s">
        <v>1006</v>
      </c>
      <c r="M52" s="77" t="s">
        <v>1007</v>
      </c>
      <c r="N52" s="94" t="s">
        <v>1008</v>
      </c>
      <c r="O52" s="83" t="s">
        <v>1009</v>
      </c>
      <c r="P52" s="14"/>
      <c r="Q52" s="14"/>
      <c r="R52" s="16"/>
      <c r="S52" s="17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</row>
    <row r="53" spans="1:53" s="20" customFormat="1" ht="15" x14ac:dyDescent="0.25">
      <c r="A53" s="15" t="str">
        <f t="shared" si="0"/>
        <v>FIONA DALTON</v>
      </c>
      <c r="B53" s="75">
        <v>52</v>
      </c>
      <c r="C53" s="76" t="s">
        <v>1010</v>
      </c>
      <c r="D53" s="77" t="s">
        <v>1011</v>
      </c>
      <c r="E53" s="78"/>
      <c r="F53" s="77"/>
      <c r="G53" s="80"/>
      <c r="H53" s="81" t="s">
        <v>1012</v>
      </c>
      <c r="I53" s="78" t="s">
        <v>1013</v>
      </c>
      <c r="J53" s="77" t="s">
        <v>1014</v>
      </c>
      <c r="K53" s="77" t="s">
        <v>150</v>
      </c>
      <c r="L53" s="77" t="s">
        <v>1015</v>
      </c>
      <c r="M53" s="77" t="s">
        <v>1015</v>
      </c>
      <c r="N53" s="84" t="s">
        <v>1016</v>
      </c>
      <c r="O53" s="83">
        <v>8828997</v>
      </c>
      <c r="P53" s="14"/>
      <c r="Q53" s="14"/>
      <c r="R53" s="16"/>
      <c r="S53" s="44"/>
      <c r="T53" s="18"/>
      <c r="U53" s="18"/>
      <c r="V53" s="19"/>
    </row>
    <row r="54" spans="1:53" s="20" customFormat="1" ht="15" x14ac:dyDescent="0.25">
      <c r="A54" s="15" t="str">
        <f t="shared" si="0"/>
        <v>FLORENCE  SELEKA</v>
      </c>
      <c r="B54" s="64">
        <v>53</v>
      </c>
      <c r="C54" s="76" t="s">
        <v>1017</v>
      </c>
      <c r="D54" s="77" t="s">
        <v>1018</v>
      </c>
      <c r="E54" s="78"/>
      <c r="F54" s="77"/>
      <c r="G54" s="80"/>
      <c r="H54" s="81" t="s">
        <v>1019</v>
      </c>
      <c r="I54" s="78" t="s">
        <v>1020</v>
      </c>
      <c r="J54" s="77" t="s">
        <v>1021</v>
      </c>
      <c r="K54" s="77" t="s">
        <v>90</v>
      </c>
      <c r="L54" s="77" t="s">
        <v>1022</v>
      </c>
      <c r="M54" s="77"/>
      <c r="N54" s="84" t="s">
        <v>1023</v>
      </c>
      <c r="O54" s="83"/>
      <c r="P54" s="14"/>
      <c r="Q54" s="14"/>
      <c r="R54" s="16"/>
      <c r="S54" s="29"/>
      <c r="T54" s="18"/>
      <c r="U54" s="21"/>
      <c r="V54" s="19"/>
    </row>
    <row r="55" spans="1:53" s="20" customFormat="1" ht="15" x14ac:dyDescent="0.25">
      <c r="A55" s="15" t="str">
        <f t="shared" si="0"/>
        <v>FREDRIKA SAUER</v>
      </c>
      <c r="B55" s="75">
        <v>54</v>
      </c>
      <c r="C55" s="76" t="s">
        <v>1024</v>
      </c>
      <c r="D55" s="77" t="s">
        <v>1025</v>
      </c>
      <c r="E55" s="78"/>
      <c r="F55" s="77"/>
      <c r="G55" s="80"/>
      <c r="H55" s="90" t="s">
        <v>1026</v>
      </c>
      <c r="I55" s="78" t="s">
        <v>1027</v>
      </c>
      <c r="J55" s="77" t="s">
        <v>1028</v>
      </c>
      <c r="K55" s="77" t="s">
        <v>154</v>
      </c>
      <c r="L55" s="77" t="s">
        <v>1029</v>
      </c>
      <c r="M55" s="77" t="s">
        <v>1030</v>
      </c>
      <c r="N55" s="84" t="s">
        <v>1031</v>
      </c>
      <c r="O55" s="83"/>
      <c r="P55" s="24"/>
      <c r="Q55" s="24"/>
      <c r="R55" s="24"/>
      <c r="S55" s="26"/>
      <c r="T55" s="14"/>
      <c r="U55" s="14"/>
      <c r="V55" s="21"/>
    </row>
    <row r="56" spans="1:53" s="20" customFormat="1" ht="15" x14ac:dyDescent="0.25">
      <c r="A56" s="15" t="str">
        <f t="shared" si="0"/>
        <v>GENEVA MAROPENG LEKOLOANE</v>
      </c>
      <c r="B56" s="64">
        <v>55</v>
      </c>
      <c r="C56" s="76" t="s">
        <v>1032</v>
      </c>
      <c r="D56" s="77" t="s">
        <v>1033</v>
      </c>
      <c r="E56" s="78"/>
      <c r="F56" s="77"/>
      <c r="G56" s="80"/>
      <c r="H56" s="81" t="s">
        <v>1034</v>
      </c>
      <c r="I56" s="78" t="s">
        <v>1035</v>
      </c>
      <c r="J56" s="77" t="s">
        <v>1036</v>
      </c>
      <c r="K56" s="77" t="s">
        <v>73</v>
      </c>
      <c r="L56" s="77"/>
      <c r="M56" s="77"/>
      <c r="N56" s="84" t="s">
        <v>1037</v>
      </c>
      <c r="O56" s="83"/>
      <c r="P56" s="14"/>
      <c r="Q56" s="14"/>
      <c r="R56" s="16"/>
      <c r="S56" s="17"/>
      <c r="T56" s="31"/>
      <c r="U56" s="19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</row>
    <row r="57" spans="1:53" s="20" customFormat="1" ht="15" x14ac:dyDescent="0.25">
      <c r="A57" s="15" t="str">
        <f t="shared" si="0"/>
        <v>GERDA LE ROUX SADIE</v>
      </c>
      <c r="B57" s="75">
        <v>56</v>
      </c>
      <c r="C57" s="76" t="s">
        <v>1038</v>
      </c>
      <c r="D57" s="77" t="s">
        <v>1039</v>
      </c>
      <c r="E57" s="78" t="s">
        <v>1040</v>
      </c>
      <c r="F57" s="77"/>
      <c r="G57" s="80"/>
      <c r="H57" s="81" t="s">
        <v>1041</v>
      </c>
      <c r="I57" s="78" t="s">
        <v>1042</v>
      </c>
      <c r="J57" s="77" t="s">
        <v>708</v>
      </c>
      <c r="K57" s="77" t="s">
        <v>69</v>
      </c>
      <c r="L57" s="77" t="s">
        <v>1043</v>
      </c>
      <c r="M57" s="77"/>
      <c r="N57" s="84" t="s">
        <v>1044</v>
      </c>
      <c r="O57" s="83" t="s">
        <v>1045</v>
      </c>
      <c r="P57" s="14"/>
      <c r="Q57" s="14"/>
      <c r="R57" s="16"/>
      <c r="S57" s="43"/>
      <c r="T57" s="14"/>
      <c r="U57" s="18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</row>
    <row r="58" spans="1:53" s="20" customFormat="1" ht="15" x14ac:dyDescent="0.25">
      <c r="A58" s="15" t="str">
        <f t="shared" si="0"/>
        <v>GERTRUIDA ELIZABETH SCHOEMAN</v>
      </c>
      <c r="B58" s="64">
        <v>57</v>
      </c>
      <c r="C58" s="95" t="s">
        <v>1046</v>
      </c>
      <c r="D58" s="77" t="s">
        <v>1047</v>
      </c>
      <c r="E58" s="78" t="s">
        <v>1048</v>
      </c>
      <c r="F58" s="77"/>
      <c r="G58" s="80"/>
      <c r="H58" s="81" t="s">
        <v>1049</v>
      </c>
      <c r="I58" s="78" t="s">
        <v>1050</v>
      </c>
      <c r="J58" s="77" t="s">
        <v>1051</v>
      </c>
      <c r="K58" s="77" t="s">
        <v>82</v>
      </c>
      <c r="L58" s="77" t="s">
        <v>1052</v>
      </c>
      <c r="M58" s="77" t="s">
        <v>1053</v>
      </c>
      <c r="N58" s="84" t="s">
        <v>1054</v>
      </c>
      <c r="O58" s="83" t="s">
        <v>1055</v>
      </c>
      <c r="P58" s="14"/>
      <c r="Q58" s="14"/>
      <c r="R58" s="16"/>
      <c r="S58" s="17"/>
      <c r="T58" s="14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</row>
    <row r="59" spans="1:53" s="20" customFormat="1" ht="15" x14ac:dyDescent="0.25">
      <c r="A59" s="15" t="str">
        <f t="shared" si="0"/>
        <v>GILIAN MEINTJES</v>
      </c>
      <c r="B59" s="75">
        <v>58</v>
      </c>
      <c r="C59" s="76" t="s">
        <v>1056</v>
      </c>
      <c r="D59" s="77" t="s">
        <v>1057</v>
      </c>
      <c r="E59" s="78" t="s">
        <v>865</v>
      </c>
      <c r="F59" s="77"/>
      <c r="G59" s="80"/>
      <c r="H59" s="81" t="s">
        <v>1058</v>
      </c>
      <c r="I59" s="78" t="s">
        <v>1059</v>
      </c>
      <c r="J59" s="77" t="s">
        <v>90</v>
      </c>
      <c r="K59" s="77" t="s">
        <v>90</v>
      </c>
      <c r="L59" s="77" t="s">
        <v>869</v>
      </c>
      <c r="M59" s="77" t="s">
        <v>870</v>
      </c>
      <c r="N59" s="84" t="s">
        <v>1060</v>
      </c>
      <c r="O59" s="83" t="s">
        <v>1061</v>
      </c>
      <c r="P59" s="14"/>
      <c r="Q59" s="14"/>
      <c r="R59" s="16"/>
      <c r="S59" s="29"/>
      <c r="T59" s="14"/>
      <c r="U59" s="18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</row>
    <row r="60" spans="1:53" s="20" customFormat="1" ht="15" x14ac:dyDescent="0.25">
      <c r="A60" s="15" t="str">
        <f t="shared" si="0"/>
        <v>HANLIE SWANEPOEL</v>
      </c>
      <c r="B60" s="64">
        <v>59</v>
      </c>
      <c r="C60" s="76" t="s">
        <v>1062</v>
      </c>
      <c r="D60" s="77" t="s">
        <v>1063</v>
      </c>
      <c r="E60" s="78" t="s">
        <v>1064</v>
      </c>
      <c r="F60" s="77" t="s">
        <v>1065</v>
      </c>
      <c r="G60" s="80">
        <v>4400108652</v>
      </c>
      <c r="H60" s="81" t="s">
        <v>1066</v>
      </c>
      <c r="I60" s="78" t="s">
        <v>1067</v>
      </c>
      <c r="J60" s="77" t="s">
        <v>1068</v>
      </c>
      <c r="K60" s="77" t="s">
        <v>11</v>
      </c>
      <c r="L60" s="77" t="s">
        <v>1069</v>
      </c>
      <c r="M60" s="77" t="s">
        <v>1070</v>
      </c>
      <c r="N60" s="84" t="s">
        <v>1071</v>
      </c>
      <c r="O60" s="83" t="s">
        <v>1072</v>
      </c>
      <c r="P60" s="41"/>
      <c r="Q60" s="14"/>
      <c r="R60" s="16"/>
      <c r="S60" s="29"/>
      <c r="T60" s="14"/>
      <c r="U60" s="14"/>
      <c r="V60" s="21"/>
    </row>
    <row r="61" spans="1:53" s="20" customFormat="1" ht="15" x14ac:dyDescent="0.25">
      <c r="A61" s="15" t="str">
        <f t="shared" si="0"/>
        <v>HANRI VAN NIEKERK</v>
      </c>
      <c r="B61" s="75">
        <v>60</v>
      </c>
      <c r="C61" s="76" t="s">
        <v>1073</v>
      </c>
      <c r="D61" s="77" t="s">
        <v>1074</v>
      </c>
      <c r="E61" s="78"/>
      <c r="F61" s="77"/>
      <c r="G61" s="80"/>
      <c r="H61" s="96" t="s">
        <v>1075</v>
      </c>
      <c r="I61" s="78" t="s">
        <v>1076</v>
      </c>
      <c r="J61" s="77" t="s">
        <v>1077</v>
      </c>
      <c r="K61" s="77" t="s">
        <v>30</v>
      </c>
      <c r="L61" s="77"/>
      <c r="M61" s="77" t="s">
        <v>1078</v>
      </c>
      <c r="N61" s="84" t="s">
        <v>1079</v>
      </c>
      <c r="O61" s="83" t="s">
        <v>1080</v>
      </c>
      <c r="P61" s="14"/>
      <c r="Q61" s="28"/>
      <c r="R61" s="28"/>
      <c r="S61" s="17"/>
      <c r="T61" s="14"/>
      <c r="U61" s="35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</row>
    <row r="62" spans="1:53" s="20" customFormat="1" ht="15" x14ac:dyDescent="0.25">
      <c r="A62" s="15" t="str">
        <f t="shared" si="0"/>
        <v>HELENA VAN VUUREN</v>
      </c>
      <c r="B62" s="64">
        <v>61</v>
      </c>
      <c r="C62" s="76" t="s">
        <v>1081</v>
      </c>
      <c r="D62" s="77" t="s">
        <v>1082</v>
      </c>
      <c r="E62" s="78" t="s">
        <v>1083</v>
      </c>
      <c r="F62" s="77"/>
      <c r="G62" s="80"/>
      <c r="H62" s="81" t="s">
        <v>1084</v>
      </c>
      <c r="I62" s="78" t="s">
        <v>1085</v>
      </c>
      <c r="J62" s="77" t="s">
        <v>1086</v>
      </c>
      <c r="K62" s="77" t="s">
        <v>82</v>
      </c>
      <c r="L62" s="77"/>
      <c r="M62" s="77"/>
      <c r="N62" s="84" t="s">
        <v>1087</v>
      </c>
      <c r="O62" s="83" t="s">
        <v>1088</v>
      </c>
      <c r="T62" s="14"/>
      <c r="U62" s="18"/>
      <c r="V62" s="21"/>
    </row>
    <row r="63" spans="1:53" s="20" customFormat="1" ht="15" x14ac:dyDescent="0.25">
      <c r="A63" s="15" t="str">
        <f t="shared" si="0"/>
        <v>HESTER THERON</v>
      </c>
      <c r="B63" s="75">
        <v>62</v>
      </c>
      <c r="C63" s="76" t="s">
        <v>1089</v>
      </c>
      <c r="D63" s="77" t="s">
        <v>1090</v>
      </c>
      <c r="E63" s="78"/>
      <c r="F63" s="77"/>
      <c r="G63" s="80"/>
      <c r="H63" s="81" t="s">
        <v>1091</v>
      </c>
      <c r="I63" s="78" t="s">
        <v>1092</v>
      </c>
      <c r="J63" s="77" t="s">
        <v>708</v>
      </c>
      <c r="K63" s="77" t="s">
        <v>65</v>
      </c>
      <c r="L63" s="77"/>
      <c r="M63" s="77" t="s">
        <v>1093</v>
      </c>
      <c r="N63" s="84" t="s">
        <v>1094</v>
      </c>
      <c r="O63" s="83"/>
    </row>
    <row r="64" spans="1:53" ht="15" x14ac:dyDescent="0.25">
      <c r="A64" s="15" t="str">
        <f t="shared" si="0"/>
        <v>HILDA LEACH</v>
      </c>
      <c r="B64" s="64">
        <v>63</v>
      </c>
      <c r="C64" s="76" t="s">
        <v>1095</v>
      </c>
      <c r="D64" s="77" t="s">
        <v>1096</v>
      </c>
      <c r="E64" s="78" t="s">
        <v>1097</v>
      </c>
      <c r="F64" s="79"/>
      <c r="G64" s="80"/>
      <c r="H64" s="81" t="s">
        <v>1098</v>
      </c>
      <c r="I64" s="78" t="s">
        <v>1099</v>
      </c>
      <c r="J64" s="77" t="s">
        <v>1100</v>
      </c>
      <c r="K64" s="77" t="s">
        <v>135</v>
      </c>
      <c r="L64" s="77" t="s">
        <v>1101</v>
      </c>
      <c r="M64" s="77"/>
      <c r="N64" s="94" t="s">
        <v>1102</v>
      </c>
      <c r="O64" s="83" t="s">
        <v>1103</v>
      </c>
      <c r="P64" s="14"/>
      <c r="Q64" s="14"/>
      <c r="R64" s="16"/>
      <c r="S64" s="17"/>
      <c r="U64" s="20"/>
      <c r="V64" s="20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</row>
    <row r="65" spans="1:252" ht="15" x14ac:dyDescent="0.25">
      <c r="A65" s="15" t="str">
        <f t="shared" si="0"/>
        <v>INA SWANEPOEL</v>
      </c>
      <c r="B65" s="75">
        <v>64</v>
      </c>
      <c r="C65" s="76" t="s">
        <v>1104</v>
      </c>
      <c r="D65" s="77" t="s">
        <v>1063</v>
      </c>
      <c r="E65" s="78"/>
      <c r="F65" s="79"/>
      <c r="G65" s="80"/>
      <c r="H65" s="81" t="s">
        <v>1105</v>
      </c>
      <c r="I65" s="78" t="s">
        <v>1106</v>
      </c>
      <c r="J65" s="77" t="s">
        <v>1107</v>
      </c>
      <c r="K65" s="77" t="s">
        <v>154</v>
      </c>
      <c r="L65" s="77"/>
      <c r="M65" s="77" t="s">
        <v>1108</v>
      </c>
      <c r="N65" s="84" t="s">
        <v>1109</v>
      </c>
      <c r="O65" s="83" t="s">
        <v>1110</v>
      </c>
      <c r="P65" s="24"/>
      <c r="Q65" s="24"/>
      <c r="R65" s="24"/>
      <c r="S65" s="26"/>
      <c r="T65" s="25"/>
      <c r="U65" s="24"/>
      <c r="V65" s="21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  <c r="GI65" s="20"/>
      <c r="GJ65" s="20"/>
      <c r="GK65" s="20"/>
      <c r="GL65" s="20"/>
      <c r="GM65" s="20"/>
      <c r="GN65" s="20"/>
      <c r="GO65" s="20"/>
      <c r="GP65" s="20"/>
      <c r="GQ65" s="20"/>
      <c r="GR65" s="20"/>
      <c r="GS65" s="20"/>
      <c r="GT65" s="20"/>
      <c r="GU65" s="20"/>
      <c r="GV65" s="20"/>
      <c r="GW65" s="20"/>
      <c r="GX65" s="20"/>
      <c r="GY65" s="20"/>
      <c r="GZ65" s="20"/>
      <c r="HA65" s="20"/>
      <c r="HB65" s="20"/>
      <c r="HC65" s="20"/>
      <c r="HD65" s="20"/>
      <c r="HE65" s="20"/>
      <c r="HF65" s="20"/>
      <c r="HG65" s="20"/>
      <c r="HH65" s="20"/>
      <c r="HI65" s="20"/>
      <c r="HJ65" s="20"/>
      <c r="HK65" s="20"/>
      <c r="HL65" s="20"/>
      <c r="HM65" s="20"/>
      <c r="HN65" s="20"/>
      <c r="HO65" s="20"/>
      <c r="HP65" s="20"/>
      <c r="HQ65" s="20"/>
      <c r="HR65" s="20"/>
      <c r="HS65" s="20"/>
      <c r="HT65" s="20"/>
      <c r="HU65" s="20"/>
      <c r="HV65" s="20"/>
      <c r="HW65" s="20"/>
      <c r="HX65" s="20"/>
      <c r="HY65" s="20"/>
      <c r="HZ65" s="20"/>
      <c r="IA65" s="20"/>
      <c r="IB65" s="20"/>
      <c r="IC65" s="20"/>
      <c r="ID65" s="20"/>
      <c r="IE65" s="20"/>
      <c r="IF65" s="20"/>
      <c r="IG65" s="20"/>
      <c r="IH65" s="20"/>
      <c r="II65" s="20"/>
      <c r="IJ65" s="20"/>
      <c r="IK65" s="20"/>
      <c r="IL65" s="20"/>
      <c r="IM65" s="20"/>
      <c r="IN65" s="20"/>
      <c r="IO65" s="20"/>
      <c r="IP65" s="20"/>
      <c r="IQ65" s="20"/>
      <c r="IR65" s="20"/>
    </row>
    <row r="66" spans="1:252" ht="15" x14ac:dyDescent="0.25">
      <c r="A66" s="15" t="str">
        <f t="shared" si="0"/>
        <v>INA GROBLER</v>
      </c>
      <c r="B66" s="64">
        <v>65</v>
      </c>
      <c r="C66" s="76" t="s">
        <v>1104</v>
      </c>
      <c r="D66" s="77" t="s">
        <v>1111</v>
      </c>
      <c r="E66" s="78"/>
      <c r="F66" s="79"/>
      <c r="G66" s="80"/>
      <c r="H66" s="81" t="s">
        <v>1112</v>
      </c>
      <c r="I66" s="78" t="s">
        <v>1113</v>
      </c>
      <c r="J66" s="77" t="s">
        <v>811</v>
      </c>
      <c r="K66" s="77" t="s">
        <v>82</v>
      </c>
      <c r="L66" s="77" t="s">
        <v>1114</v>
      </c>
      <c r="M66" s="77" t="s">
        <v>1115</v>
      </c>
      <c r="N66" s="84" t="s">
        <v>1116</v>
      </c>
      <c r="O66" s="83">
        <v>8847835</v>
      </c>
      <c r="S66" s="43"/>
      <c r="T66" s="31"/>
      <c r="U66" s="19"/>
      <c r="V66" s="19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  <c r="GF66" s="20"/>
      <c r="GG66" s="20"/>
      <c r="GH66" s="20"/>
      <c r="GI66" s="20"/>
      <c r="GJ66" s="20"/>
      <c r="GK66" s="20"/>
      <c r="GL66" s="20"/>
      <c r="GM66" s="20"/>
      <c r="GN66" s="20"/>
      <c r="GO66" s="20"/>
      <c r="GP66" s="20"/>
      <c r="GQ66" s="20"/>
      <c r="GR66" s="20"/>
      <c r="GS66" s="20"/>
      <c r="GT66" s="20"/>
      <c r="GU66" s="20"/>
      <c r="GV66" s="20"/>
      <c r="GW66" s="20"/>
      <c r="GX66" s="20"/>
      <c r="GY66" s="20"/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  <c r="HN66" s="20"/>
      <c r="HO66" s="20"/>
      <c r="HP66" s="20"/>
      <c r="HQ66" s="20"/>
      <c r="HR66" s="20"/>
      <c r="HS66" s="20"/>
      <c r="HT66" s="20"/>
      <c r="HU66" s="20"/>
      <c r="HV66" s="20"/>
      <c r="HW66" s="20"/>
      <c r="HX66" s="20"/>
      <c r="HY66" s="20"/>
      <c r="HZ66" s="20"/>
      <c r="IA66" s="20"/>
      <c r="IB66" s="20"/>
      <c r="IC66" s="20"/>
      <c r="ID66" s="20"/>
      <c r="IE66" s="20"/>
      <c r="IF66" s="20"/>
      <c r="IG66" s="20"/>
      <c r="IH66" s="20"/>
      <c r="II66" s="20"/>
      <c r="IJ66" s="20"/>
      <c r="IK66" s="20"/>
      <c r="IL66" s="20"/>
      <c r="IM66" s="20"/>
      <c r="IN66" s="20"/>
      <c r="IO66" s="20"/>
      <c r="IP66" s="20"/>
      <c r="IQ66" s="20"/>
      <c r="IR66" s="20"/>
    </row>
    <row r="67" spans="1:252" ht="15" x14ac:dyDescent="0.25">
      <c r="A67" s="15" t="str">
        <f t="shared" ref="A67:A130" si="1">C67&amp;" "&amp;D67</f>
        <v>ISABEL PIETERSE</v>
      </c>
      <c r="B67" s="75">
        <v>66</v>
      </c>
      <c r="C67" s="76" t="s">
        <v>1117</v>
      </c>
      <c r="D67" s="77" t="s">
        <v>1118</v>
      </c>
      <c r="E67" s="78"/>
      <c r="F67" s="79"/>
      <c r="G67" s="80"/>
      <c r="H67" s="81" t="s">
        <v>1119</v>
      </c>
      <c r="I67" s="78" t="s">
        <v>1120</v>
      </c>
      <c r="J67" s="77" t="s">
        <v>835</v>
      </c>
      <c r="K67" s="77" t="s">
        <v>77</v>
      </c>
      <c r="L67" s="77" t="s">
        <v>1121</v>
      </c>
      <c r="M67" s="77"/>
      <c r="N67" s="84" t="s">
        <v>1122</v>
      </c>
      <c r="O67" s="83"/>
      <c r="P67" s="14"/>
      <c r="Q67" s="28"/>
      <c r="R67" s="28"/>
      <c r="S67" s="29"/>
      <c r="T67" s="14"/>
      <c r="U67" s="14"/>
      <c r="V67" s="21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/>
      <c r="FY67" s="20"/>
      <c r="FZ67" s="20"/>
      <c r="GA67" s="20"/>
      <c r="GB67" s="20"/>
      <c r="GC67" s="20"/>
      <c r="GD67" s="20"/>
      <c r="GE67" s="20"/>
      <c r="GF67" s="20"/>
      <c r="GG67" s="20"/>
      <c r="GH67" s="20"/>
      <c r="GI67" s="20"/>
      <c r="GJ67" s="20"/>
      <c r="GK67" s="20"/>
      <c r="GL67" s="20"/>
      <c r="GM67" s="20"/>
      <c r="GN67" s="20"/>
      <c r="GO67" s="20"/>
      <c r="GP67" s="20"/>
      <c r="GQ67" s="20"/>
      <c r="GR67" s="20"/>
      <c r="GS67" s="20"/>
      <c r="GT67" s="20"/>
      <c r="GU67" s="20"/>
      <c r="GV67" s="20"/>
      <c r="GW67" s="20"/>
      <c r="GX67" s="20"/>
      <c r="GY67" s="20"/>
      <c r="GZ67" s="20"/>
      <c r="HA67" s="20"/>
      <c r="HB67" s="20"/>
      <c r="HC67" s="20"/>
      <c r="HD67" s="20"/>
      <c r="HE67" s="20"/>
      <c r="HF67" s="20"/>
      <c r="HG67" s="20"/>
      <c r="HH67" s="20"/>
      <c r="HI67" s="20"/>
      <c r="HJ67" s="20"/>
      <c r="HK67" s="20"/>
      <c r="HL67" s="20"/>
      <c r="HM67" s="20"/>
      <c r="HN67" s="20"/>
      <c r="HO67" s="20"/>
      <c r="HP67" s="20"/>
      <c r="HQ67" s="20"/>
      <c r="HR67" s="20"/>
      <c r="HS67" s="20"/>
      <c r="HT67" s="20"/>
      <c r="HU67" s="20"/>
      <c r="HV67" s="20"/>
      <c r="HW67" s="20"/>
      <c r="HX67" s="20"/>
      <c r="HY67" s="20"/>
      <c r="HZ67" s="20"/>
      <c r="IA67" s="20"/>
      <c r="IB67" s="20"/>
      <c r="IC67" s="20"/>
      <c r="ID67" s="20"/>
      <c r="IE67" s="20"/>
      <c r="IF67" s="20"/>
      <c r="IG67" s="20"/>
      <c r="IH67" s="20"/>
      <c r="II67" s="20"/>
      <c r="IJ67" s="20"/>
      <c r="IK67" s="20"/>
      <c r="IL67" s="20"/>
      <c r="IM67" s="20"/>
      <c r="IN67" s="20"/>
      <c r="IO67" s="20"/>
      <c r="IP67" s="20"/>
      <c r="IQ67" s="20"/>
      <c r="IR67" s="20"/>
    </row>
    <row r="68" spans="1:252" ht="15" x14ac:dyDescent="0.25">
      <c r="A68" s="15" t="str">
        <f t="shared" si="1"/>
        <v>ISABEL ROUX</v>
      </c>
      <c r="B68" s="64">
        <v>67</v>
      </c>
      <c r="C68" s="76" t="s">
        <v>1117</v>
      </c>
      <c r="D68" s="77" t="s">
        <v>684</v>
      </c>
      <c r="E68" s="78"/>
      <c r="F68" s="79"/>
      <c r="G68" s="80"/>
      <c r="H68" s="81" t="s">
        <v>1123</v>
      </c>
      <c r="I68" s="78" t="s">
        <v>1124</v>
      </c>
      <c r="J68" s="77" t="s">
        <v>687</v>
      </c>
      <c r="K68" s="77" t="s">
        <v>145</v>
      </c>
      <c r="L68" s="77" t="s">
        <v>1125</v>
      </c>
      <c r="M68" s="77"/>
      <c r="N68" s="84" t="s">
        <v>1126</v>
      </c>
      <c r="O68" s="83" t="s">
        <v>1127</v>
      </c>
      <c r="P68" s="24"/>
      <c r="Q68" s="24"/>
      <c r="R68" s="24"/>
      <c r="S68" s="36"/>
      <c r="T68" s="31"/>
      <c r="U68" s="19"/>
      <c r="V68" s="20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  <c r="GF68" s="20"/>
      <c r="GG68" s="20"/>
      <c r="GH68" s="20"/>
      <c r="GI68" s="20"/>
      <c r="GJ68" s="20"/>
      <c r="GK68" s="20"/>
      <c r="GL68" s="20"/>
      <c r="GM68" s="20"/>
      <c r="GN68" s="20"/>
      <c r="GO68" s="20"/>
      <c r="GP68" s="20"/>
      <c r="GQ68" s="20"/>
      <c r="GR68" s="20"/>
      <c r="GS68" s="20"/>
      <c r="GT68" s="20"/>
      <c r="GU68" s="20"/>
      <c r="GV68" s="20"/>
      <c r="GW68" s="20"/>
      <c r="GX68" s="20"/>
      <c r="GY68" s="20"/>
      <c r="GZ68" s="20"/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  <c r="HN68" s="20"/>
      <c r="HO68" s="20"/>
      <c r="HP68" s="20"/>
      <c r="HQ68" s="20"/>
      <c r="HR68" s="20"/>
      <c r="HS68" s="20"/>
      <c r="HT68" s="20"/>
      <c r="HU68" s="20"/>
      <c r="HV68" s="20"/>
      <c r="HW68" s="20"/>
      <c r="HX68" s="20"/>
      <c r="HY68" s="20"/>
      <c r="HZ68" s="20"/>
      <c r="IA68" s="20"/>
      <c r="IB68" s="20"/>
      <c r="IC68" s="20"/>
      <c r="ID68" s="20"/>
      <c r="IE68" s="20"/>
      <c r="IF68" s="20"/>
      <c r="IG68" s="20"/>
      <c r="IH68" s="20"/>
      <c r="II68" s="20"/>
      <c r="IJ68" s="20"/>
      <c r="IK68" s="20"/>
      <c r="IL68" s="20"/>
      <c r="IM68" s="20"/>
      <c r="IN68" s="20"/>
      <c r="IO68" s="20"/>
      <c r="IP68" s="20"/>
      <c r="IQ68" s="20"/>
      <c r="IR68" s="20"/>
    </row>
    <row r="69" spans="1:252" ht="15" x14ac:dyDescent="0.25">
      <c r="A69" s="15" t="str">
        <f t="shared" si="1"/>
        <v>ISABEL UJDUR</v>
      </c>
      <c r="B69" s="75">
        <v>68</v>
      </c>
      <c r="C69" s="76" t="s">
        <v>1117</v>
      </c>
      <c r="D69" s="77" t="s">
        <v>1128</v>
      </c>
      <c r="E69" s="78" t="s">
        <v>1129</v>
      </c>
      <c r="F69" s="79"/>
      <c r="G69" s="80"/>
      <c r="H69" s="81" t="s">
        <v>1130</v>
      </c>
      <c r="I69" s="78" t="s">
        <v>1131</v>
      </c>
      <c r="J69" s="77" t="s">
        <v>1132</v>
      </c>
      <c r="K69" s="78" t="s">
        <v>1133</v>
      </c>
      <c r="L69" s="77" t="s">
        <v>1134</v>
      </c>
      <c r="M69" s="82"/>
      <c r="N69" s="82" t="s">
        <v>1135</v>
      </c>
      <c r="O69" s="83"/>
      <c r="P69" s="14"/>
      <c r="Q69" s="14"/>
      <c r="R69" s="16"/>
      <c r="S69" s="17"/>
      <c r="T69" s="14"/>
      <c r="U69" s="14"/>
      <c r="V69" s="20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  <c r="IB69" s="20"/>
      <c r="IC69" s="20"/>
      <c r="ID69" s="20"/>
      <c r="IE69" s="20"/>
      <c r="IF69" s="20"/>
      <c r="IG69" s="20"/>
      <c r="IH69" s="20"/>
      <c r="II69" s="20"/>
      <c r="IJ69" s="20"/>
      <c r="IK69" s="20"/>
      <c r="IL69" s="20"/>
      <c r="IM69" s="20"/>
      <c r="IN69" s="20"/>
      <c r="IO69" s="20"/>
      <c r="IP69" s="20"/>
      <c r="IQ69" s="20"/>
      <c r="IR69" s="20"/>
    </row>
    <row r="70" spans="1:252" ht="15" x14ac:dyDescent="0.25">
      <c r="A70" s="15" t="str">
        <f t="shared" si="1"/>
        <v>ISABELLA  VAN DER MERWE</v>
      </c>
      <c r="B70" s="64">
        <v>69</v>
      </c>
      <c r="C70" s="76" t="s">
        <v>1136</v>
      </c>
      <c r="D70" s="77" t="s">
        <v>1137</v>
      </c>
      <c r="E70" s="78"/>
      <c r="F70" s="79"/>
      <c r="G70" s="80"/>
      <c r="H70" s="81" t="s">
        <v>1138</v>
      </c>
      <c r="I70" s="78" t="s">
        <v>1139</v>
      </c>
      <c r="J70" s="77" t="s">
        <v>1140</v>
      </c>
      <c r="K70" s="77" t="s">
        <v>77</v>
      </c>
      <c r="L70" s="77"/>
      <c r="M70" s="77"/>
      <c r="N70" s="84" t="s">
        <v>1141</v>
      </c>
      <c r="O70" s="83"/>
      <c r="S70" s="43"/>
      <c r="T70" s="31"/>
      <c r="U70" s="19"/>
      <c r="V70" s="19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/>
      <c r="FR70" s="20"/>
      <c r="FS70" s="20"/>
      <c r="FT70" s="20"/>
      <c r="FU70" s="20"/>
      <c r="FV70" s="20"/>
      <c r="FW70" s="20"/>
      <c r="FX70" s="20"/>
      <c r="FY70" s="20"/>
      <c r="FZ70" s="20"/>
      <c r="GA70" s="20"/>
      <c r="GB70" s="20"/>
      <c r="GC70" s="20"/>
      <c r="GD70" s="20"/>
      <c r="GE70" s="20"/>
      <c r="GF70" s="20"/>
      <c r="GG70" s="20"/>
      <c r="GH70" s="20"/>
      <c r="GI70" s="20"/>
      <c r="GJ70" s="20"/>
      <c r="GK70" s="20"/>
      <c r="GL70" s="20"/>
      <c r="GM70" s="20"/>
      <c r="GN70" s="20"/>
      <c r="GO70" s="20"/>
      <c r="GP70" s="20"/>
      <c r="GQ70" s="20"/>
      <c r="GR70" s="20"/>
      <c r="GS70" s="20"/>
      <c r="GT70" s="20"/>
      <c r="GU70" s="20"/>
      <c r="GV70" s="20"/>
      <c r="GW70" s="20"/>
      <c r="GX70" s="20"/>
      <c r="GY70" s="20"/>
      <c r="GZ70" s="20"/>
      <c r="HA70" s="20"/>
      <c r="HB70" s="20"/>
      <c r="HC70" s="20"/>
      <c r="HD70" s="20"/>
      <c r="HE70" s="20"/>
      <c r="HF70" s="20"/>
      <c r="HG70" s="20"/>
      <c r="HH70" s="20"/>
      <c r="HI70" s="20"/>
      <c r="HJ70" s="20"/>
      <c r="HK70" s="20"/>
      <c r="HL70" s="20"/>
      <c r="HM70" s="20"/>
      <c r="HN70" s="20"/>
      <c r="HO70" s="20"/>
      <c r="HP70" s="20"/>
      <c r="HQ70" s="20"/>
      <c r="HR70" s="20"/>
      <c r="HS70" s="20"/>
      <c r="HT70" s="20"/>
      <c r="HU70" s="20"/>
      <c r="HV70" s="20"/>
      <c r="HW70" s="20"/>
      <c r="HX70" s="20"/>
      <c r="HY70" s="20"/>
      <c r="HZ70" s="20"/>
      <c r="IA70" s="20"/>
      <c r="IB70" s="20"/>
      <c r="IC70" s="20"/>
      <c r="ID70" s="20"/>
      <c r="IE70" s="20"/>
      <c r="IF70" s="20"/>
      <c r="IG70" s="20"/>
      <c r="IH70" s="20"/>
      <c r="II70" s="20"/>
      <c r="IJ70" s="20"/>
      <c r="IK70" s="20"/>
      <c r="IL70" s="20"/>
      <c r="IM70" s="20"/>
      <c r="IN70" s="20"/>
      <c r="IO70" s="20"/>
      <c r="IP70" s="20"/>
      <c r="IQ70" s="20"/>
      <c r="IR70" s="20"/>
    </row>
    <row r="71" spans="1:252" ht="15" x14ac:dyDescent="0.25">
      <c r="A71" s="15" t="str">
        <f t="shared" si="1"/>
        <v>ISMARELDA OOSTHUIZEN</v>
      </c>
      <c r="B71" s="75">
        <v>70</v>
      </c>
      <c r="C71" s="76" t="s">
        <v>1142</v>
      </c>
      <c r="D71" s="77" t="s">
        <v>1143</v>
      </c>
      <c r="E71" s="78"/>
      <c r="F71" s="79"/>
      <c r="G71" s="80"/>
      <c r="H71" s="81" t="s">
        <v>1144</v>
      </c>
      <c r="I71" s="78"/>
      <c r="J71" s="77" t="s">
        <v>1145</v>
      </c>
      <c r="K71" s="77" t="s">
        <v>77</v>
      </c>
      <c r="L71" s="77"/>
      <c r="M71" s="82"/>
      <c r="N71" s="82" t="s">
        <v>1146</v>
      </c>
      <c r="O71" s="83"/>
      <c r="P71" s="24"/>
      <c r="Q71" s="24"/>
      <c r="R71" s="24"/>
      <c r="S71" s="36"/>
      <c r="T71" s="31"/>
      <c r="U71" s="19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</row>
    <row r="72" spans="1:252" ht="15" x14ac:dyDescent="0.25">
      <c r="A72" s="15" t="str">
        <f t="shared" si="1"/>
        <v>JACOBA (RONEL) COETZER</v>
      </c>
      <c r="B72" s="64">
        <v>71</v>
      </c>
      <c r="C72" s="76" t="s">
        <v>1147</v>
      </c>
      <c r="D72" s="77" t="s">
        <v>1148</v>
      </c>
      <c r="E72" s="78"/>
      <c r="F72" s="79"/>
      <c r="G72" s="80"/>
      <c r="H72" s="81" t="s">
        <v>1149</v>
      </c>
      <c r="I72" s="78" t="s">
        <v>1150</v>
      </c>
      <c r="J72" s="77" t="s">
        <v>826</v>
      </c>
      <c r="K72" s="77" t="s">
        <v>761</v>
      </c>
      <c r="L72" s="77"/>
      <c r="M72" s="82"/>
      <c r="N72" s="82" t="s">
        <v>1151</v>
      </c>
      <c r="O72" s="83"/>
      <c r="P72" s="14"/>
      <c r="Q72" s="14"/>
      <c r="R72" s="16"/>
      <c r="S72" s="17"/>
      <c r="T72" s="14"/>
      <c r="U72" s="14"/>
      <c r="V72" s="20"/>
    </row>
    <row r="73" spans="1:252" ht="15" x14ac:dyDescent="0.25">
      <c r="A73" s="15" t="str">
        <f t="shared" si="1"/>
        <v>JACQUES-ANDRE VAN DER WALT</v>
      </c>
      <c r="B73" s="75">
        <v>72</v>
      </c>
      <c r="C73" s="76" t="s">
        <v>1152</v>
      </c>
      <c r="D73" s="77" t="s">
        <v>1153</v>
      </c>
      <c r="E73" s="78"/>
      <c r="F73" s="79"/>
      <c r="G73" s="80"/>
      <c r="H73" s="90" t="s">
        <v>1154</v>
      </c>
      <c r="I73" s="78" t="s">
        <v>1155</v>
      </c>
      <c r="J73" s="77" t="s">
        <v>1140</v>
      </c>
      <c r="K73" s="77" t="s">
        <v>77</v>
      </c>
      <c r="L73" s="77"/>
      <c r="M73" s="82"/>
      <c r="N73" s="82"/>
      <c r="O73" s="83"/>
      <c r="P73" s="14"/>
      <c r="Q73" s="14"/>
      <c r="R73" s="16"/>
      <c r="S73" s="29"/>
      <c r="T73" s="14"/>
      <c r="U73" s="14"/>
      <c r="V73" s="20"/>
    </row>
    <row r="74" spans="1:252" ht="15" x14ac:dyDescent="0.25">
      <c r="A74" s="15" t="str">
        <f t="shared" si="1"/>
        <v>JANE BENTLEY</v>
      </c>
      <c r="B74" s="64">
        <v>73</v>
      </c>
      <c r="C74" s="76" t="s">
        <v>1156</v>
      </c>
      <c r="D74" s="77" t="s">
        <v>1157</v>
      </c>
      <c r="E74" s="78" t="s">
        <v>1158</v>
      </c>
      <c r="F74" s="79"/>
      <c r="G74" s="80"/>
      <c r="H74" s="81" t="s">
        <v>1159</v>
      </c>
      <c r="I74" s="78" t="s">
        <v>1160</v>
      </c>
      <c r="J74" s="77" t="s">
        <v>130</v>
      </c>
      <c r="K74" s="77" t="s">
        <v>130</v>
      </c>
      <c r="L74" s="77" t="s">
        <v>1161</v>
      </c>
      <c r="M74" s="82" t="s">
        <v>1161</v>
      </c>
      <c r="N74" s="82" t="s">
        <v>1162</v>
      </c>
      <c r="O74" s="83">
        <v>8817138</v>
      </c>
      <c r="P74" s="14"/>
      <c r="Q74" s="14"/>
      <c r="R74" s="16"/>
      <c r="S74" s="29"/>
      <c r="T74" s="14"/>
      <c r="U74" s="14"/>
      <c r="V74" s="20"/>
    </row>
    <row r="75" spans="1:252" ht="15" x14ac:dyDescent="0.25">
      <c r="A75" s="15" t="str">
        <f t="shared" si="1"/>
        <v>JANE THABANE</v>
      </c>
      <c r="B75" s="75">
        <v>74</v>
      </c>
      <c r="C75" s="76" t="s">
        <v>1156</v>
      </c>
      <c r="D75" s="77" t="s">
        <v>1163</v>
      </c>
      <c r="E75" s="78"/>
      <c r="F75" s="79"/>
      <c r="G75" s="80"/>
      <c r="H75" s="81" t="s">
        <v>1164</v>
      </c>
      <c r="I75" s="78" t="s">
        <v>1165</v>
      </c>
      <c r="J75" s="77" t="s">
        <v>1166</v>
      </c>
      <c r="K75" s="77" t="s">
        <v>761</v>
      </c>
      <c r="L75" s="92"/>
      <c r="M75" s="77" t="s">
        <v>1167</v>
      </c>
      <c r="N75" s="84" t="s">
        <v>1168</v>
      </c>
      <c r="O75" s="83" t="s">
        <v>1169</v>
      </c>
      <c r="P75" s="41"/>
      <c r="Q75" s="41"/>
      <c r="R75" s="16"/>
      <c r="S75" s="29"/>
      <c r="T75" s="14"/>
      <c r="U75" s="35"/>
      <c r="V75" s="20"/>
    </row>
    <row r="76" spans="1:252" ht="15" x14ac:dyDescent="0.25">
      <c r="A76" s="15" t="str">
        <f t="shared" si="1"/>
        <v>JANE ELIZABETH KOEKEMOER</v>
      </c>
      <c r="B76" s="64">
        <v>75</v>
      </c>
      <c r="C76" s="76" t="s">
        <v>1170</v>
      </c>
      <c r="D76" s="77" t="s">
        <v>1171</v>
      </c>
      <c r="E76" s="78" t="s">
        <v>1172</v>
      </c>
      <c r="F76" s="79" t="s">
        <v>1173</v>
      </c>
      <c r="G76" s="80">
        <v>4420234090</v>
      </c>
      <c r="H76" s="81" t="s">
        <v>1174</v>
      </c>
      <c r="I76" s="78" t="s">
        <v>1175</v>
      </c>
      <c r="J76" s="77" t="s">
        <v>892</v>
      </c>
      <c r="K76" s="77" t="s">
        <v>109</v>
      </c>
      <c r="L76" s="77" t="s">
        <v>1176</v>
      </c>
      <c r="M76" s="82"/>
      <c r="N76" s="82" t="s">
        <v>1177</v>
      </c>
      <c r="O76" s="83">
        <v>8849137</v>
      </c>
      <c r="S76" s="47"/>
      <c r="T76" s="31"/>
      <c r="U76" s="19"/>
      <c r="V76" s="19"/>
    </row>
    <row r="77" spans="1:252" ht="15" x14ac:dyDescent="0.25">
      <c r="A77" s="15" t="str">
        <f t="shared" si="1"/>
        <v>JANET DANFORD</v>
      </c>
      <c r="B77" s="75">
        <v>76</v>
      </c>
      <c r="C77" s="76" t="s">
        <v>1178</v>
      </c>
      <c r="D77" s="77" t="s">
        <v>1179</v>
      </c>
      <c r="E77" s="78"/>
      <c r="F77" s="93"/>
      <c r="G77" s="93"/>
      <c r="H77" s="81" t="s">
        <v>1180</v>
      </c>
      <c r="I77" s="78" t="s">
        <v>1181</v>
      </c>
      <c r="J77" s="77" t="s">
        <v>1182</v>
      </c>
      <c r="K77" s="77" t="s">
        <v>145</v>
      </c>
      <c r="L77" s="77" t="s">
        <v>1183</v>
      </c>
      <c r="M77" s="77" t="s">
        <v>1184</v>
      </c>
      <c r="N77" s="84" t="s">
        <v>1185</v>
      </c>
      <c r="O77" s="83">
        <v>8839581</v>
      </c>
      <c r="P77" s="14"/>
      <c r="Q77" s="14"/>
      <c r="R77" s="28"/>
      <c r="S77" s="29"/>
      <c r="T77" s="14"/>
      <c r="U77" s="14"/>
      <c r="V77" s="20"/>
    </row>
    <row r="78" spans="1:252" ht="15" x14ac:dyDescent="0.25">
      <c r="A78" s="15" t="str">
        <f t="shared" si="1"/>
        <v>JENNY JAMES</v>
      </c>
      <c r="B78" s="64">
        <v>77</v>
      </c>
      <c r="C78" s="76" t="s">
        <v>1186</v>
      </c>
      <c r="D78" s="77" t="s">
        <v>1187</v>
      </c>
      <c r="E78" s="78"/>
      <c r="F78" s="77"/>
      <c r="G78" s="80">
        <v>4350202554</v>
      </c>
      <c r="H78" s="81" t="s">
        <v>1188</v>
      </c>
      <c r="I78" s="78" t="s">
        <v>1189</v>
      </c>
      <c r="J78" s="77" t="s">
        <v>892</v>
      </c>
      <c r="K78" s="77" t="s">
        <v>109</v>
      </c>
      <c r="L78" s="92" t="s">
        <v>1190</v>
      </c>
      <c r="M78" s="92" t="s">
        <v>1191</v>
      </c>
      <c r="N78" s="84" t="s">
        <v>1192</v>
      </c>
      <c r="O78" s="83" t="s">
        <v>1193</v>
      </c>
      <c r="P78" s="41"/>
      <c r="Q78" s="41"/>
      <c r="R78" s="16"/>
      <c r="S78" s="29"/>
      <c r="T78" s="18"/>
      <c r="U78" s="14"/>
      <c r="V78" s="21"/>
    </row>
    <row r="79" spans="1:252" ht="15" x14ac:dyDescent="0.25">
      <c r="A79" s="15" t="str">
        <f t="shared" si="1"/>
        <v>JOEY M VAN TONDER</v>
      </c>
      <c r="B79" s="75">
        <v>78</v>
      </c>
      <c r="C79" s="76" t="s">
        <v>1194</v>
      </c>
      <c r="D79" s="77" t="s">
        <v>1195</v>
      </c>
      <c r="E79" s="78"/>
      <c r="F79" s="77"/>
      <c r="G79" s="80"/>
      <c r="H79" s="81" t="s">
        <v>1196</v>
      </c>
      <c r="I79" s="78" t="s">
        <v>1197</v>
      </c>
      <c r="J79" s="78" t="s">
        <v>1198</v>
      </c>
      <c r="K79" s="77" t="s">
        <v>761</v>
      </c>
      <c r="L79" s="77" t="s">
        <v>1199</v>
      </c>
      <c r="M79" s="77" t="s">
        <v>1199</v>
      </c>
      <c r="N79" s="94" t="s">
        <v>1200</v>
      </c>
      <c r="O79" s="83" t="s">
        <v>1201</v>
      </c>
      <c r="P79" s="14"/>
      <c r="Q79" s="28"/>
      <c r="R79" s="28"/>
      <c r="S79" s="29"/>
      <c r="T79" s="18"/>
      <c r="U79" s="14"/>
      <c r="V79" s="20"/>
    </row>
    <row r="80" spans="1:252" ht="15" x14ac:dyDescent="0.25">
      <c r="A80" s="15" t="str">
        <f t="shared" si="1"/>
        <v>JOHANNA CASTIGNANI</v>
      </c>
      <c r="B80" s="64">
        <v>79</v>
      </c>
      <c r="C80" s="76" t="s">
        <v>1202</v>
      </c>
      <c r="D80" s="77" t="s">
        <v>1203</v>
      </c>
      <c r="E80" s="78"/>
      <c r="F80" s="77"/>
      <c r="G80" s="80"/>
      <c r="H80" s="81" t="s">
        <v>1204</v>
      </c>
      <c r="I80" s="78" t="s">
        <v>1205</v>
      </c>
      <c r="J80" s="78" t="s">
        <v>1206</v>
      </c>
      <c r="K80" s="77" t="s">
        <v>82</v>
      </c>
      <c r="L80" s="77"/>
      <c r="M80" s="77" t="s">
        <v>1207</v>
      </c>
      <c r="N80" s="84" t="s">
        <v>1208</v>
      </c>
      <c r="O80" s="83"/>
      <c r="P80" s="14"/>
      <c r="Q80" s="28"/>
      <c r="R80" s="28"/>
      <c r="S80" s="17"/>
      <c r="T80" s="18"/>
      <c r="U80" s="14"/>
      <c r="V80" s="20"/>
    </row>
    <row r="81" spans="1:22" ht="15" x14ac:dyDescent="0.25">
      <c r="A81" s="15" t="str">
        <f t="shared" si="1"/>
        <v>JOLANDA JANSE VAN NOORDWYK</v>
      </c>
      <c r="B81" s="75">
        <v>80</v>
      </c>
      <c r="C81" s="76" t="s">
        <v>1209</v>
      </c>
      <c r="D81" s="77" t="s">
        <v>1210</v>
      </c>
      <c r="E81" s="78" t="s">
        <v>1211</v>
      </c>
      <c r="F81" s="77"/>
      <c r="G81" s="80"/>
      <c r="H81" s="81" t="s">
        <v>1212</v>
      </c>
      <c r="I81" s="78"/>
      <c r="J81" s="77"/>
      <c r="K81" s="78" t="s">
        <v>1213</v>
      </c>
      <c r="L81" s="77" t="s">
        <v>1214</v>
      </c>
      <c r="M81" s="77" t="s">
        <v>1215</v>
      </c>
      <c r="N81" s="84" t="s">
        <v>1216</v>
      </c>
      <c r="O81" s="83" t="s">
        <v>1217</v>
      </c>
      <c r="P81" s="41"/>
      <c r="Q81" s="41"/>
      <c r="R81" s="30"/>
      <c r="S81" s="17"/>
      <c r="T81" s="18"/>
      <c r="U81" s="14"/>
      <c r="V81" s="20"/>
    </row>
    <row r="82" spans="1:22" ht="15" x14ac:dyDescent="0.25">
      <c r="A82" s="15" t="str">
        <f t="shared" si="1"/>
        <v>KAREN DAVY</v>
      </c>
      <c r="B82" s="64">
        <v>81</v>
      </c>
      <c r="C82" s="76" t="s">
        <v>1218</v>
      </c>
      <c r="D82" s="77" t="s">
        <v>1219</v>
      </c>
      <c r="E82" s="78"/>
      <c r="F82" s="77"/>
      <c r="G82" s="80"/>
      <c r="H82" s="81" t="s">
        <v>1220</v>
      </c>
      <c r="I82" s="78" t="s">
        <v>1221</v>
      </c>
      <c r="J82" s="77" t="s">
        <v>1222</v>
      </c>
      <c r="K82" s="77" t="s">
        <v>104</v>
      </c>
      <c r="L82" s="92"/>
      <c r="M82" s="92"/>
      <c r="N82" s="84" t="s">
        <v>1223</v>
      </c>
      <c r="O82" s="83">
        <v>8820872</v>
      </c>
      <c r="P82" s="14"/>
      <c r="Q82" s="14"/>
      <c r="R82" s="16"/>
      <c r="S82" s="29"/>
      <c r="T82" s="18"/>
      <c r="U82" s="18"/>
      <c r="V82" s="21"/>
    </row>
    <row r="83" spans="1:22" ht="15" x14ac:dyDescent="0.25">
      <c r="A83" s="15" t="str">
        <f t="shared" si="1"/>
        <v>KAREN WOOD</v>
      </c>
      <c r="B83" s="75">
        <v>82</v>
      </c>
      <c r="C83" s="76" t="s">
        <v>1218</v>
      </c>
      <c r="D83" s="77" t="s">
        <v>1224</v>
      </c>
      <c r="E83" s="78" t="s">
        <v>1225</v>
      </c>
      <c r="F83" s="77"/>
      <c r="G83" s="80"/>
      <c r="H83" s="81" t="s">
        <v>1226</v>
      </c>
      <c r="I83" s="78" t="s">
        <v>1227</v>
      </c>
      <c r="J83" s="77" t="s">
        <v>1228</v>
      </c>
      <c r="K83" s="77" t="s">
        <v>135</v>
      </c>
      <c r="L83" s="77" t="s">
        <v>1229</v>
      </c>
      <c r="M83" s="77" t="s">
        <v>1229</v>
      </c>
      <c r="N83" s="84" t="s">
        <v>1230</v>
      </c>
      <c r="O83" s="83" t="s">
        <v>1231</v>
      </c>
      <c r="P83" s="14"/>
      <c r="Q83" s="14"/>
      <c r="R83" s="16"/>
      <c r="S83" s="17"/>
      <c r="T83" s="14"/>
      <c r="U83" s="14"/>
      <c r="V83" s="19"/>
    </row>
    <row r="84" spans="1:22" ht="15" x14ac:dyDescent="0.25">
      <c r="A84" s="15" t="str">
        <f t="shared" si="1"/>
        <v>KARIEN FERREIRA</v>
      </c>
      <c r="B84" s="64">
        <v>83</v>
      </c>
      <c r="C84" s="76" t="s">
        <v>1232</v>
      </c>
      <c r="D84" s="77" t="s">
        <v>1233</v>
      </c>
      <c r="E84" s="78"/>
      <c r="F84" s="77"/>
      <c r="G84" s="80"/>
      <c r="H84" s="81" t="s">
        <v>1234</v>
      </c>
      <c r="I84" s="78" t="s">
        <v>1235</v>
      </c>
      <c r="J84" s="77" t="s">
        <v>1236</v>
      </c>
      <c r="K84" s="77" t="s">
        <v>126</v>
      </c>
      <c r="L84" s="77"/>
      <c r="M84" s="77"/>
      <c r="N84" s="97" t="s">
        <v>1237</v>
      </c>
      <c r="O84" s="83" t="s">
        <v>1238</v>
      </c>
      <c r="P84" s="14"/>
      <c r="Q84" s="14"/>
      <c r="R84" s="16"/>
      <c r="S84" s="29"/>
      <c r="T84" s="18"/>
      <c r="U84" s="18"/>
      <c r="V84" s="20"/>
    </row>
    <row r="85" spans="1:22" ht="15" x14ac:dyDescent="0.25">
      <c r="A85" s="15" t="str">
        <f t="shared" si="1"/>
        <v>KOGIE GOVENDER</v>
      </c>
      <c r="B85" s="75">
        <v>84</v>
      </c>
      <c r="C85" s="76" t="s">
        <v>1239</v>
      </c>
      <c r="D85" s="77" t="s">
        <v>1240</v>
      </c>
      <c r="E85" s="78" t="s">
        <v>1241</v>
      </c>
      <c r="F85" s="77"/>
      <c r="G85" s="80"/>
      <c r="H85" s="81" t="s">
        <v>1242</v>
      </c>
      <c r="I85" s="78" t="s">
        <v>1243</v>
      </c>
      <c r="J85" s="77" t="s">
        <v>1244</v>
      </c>
      <c r="K85" s="77" t="s">
        <v>114</v>
      </c>
      <c r="L85" s="77"/>
      <c r="M85" s="77" t="s">
        <v>1245</v>
      </c>
      <c r="N85" s="84" t="s">
        <v>1246</v>
      </c>
      <c r="O85" s="83" t="s">
        <v>1247</v>
      </c>
      <c r="S85" s="48"/>
      <c r="T85" s="31"/>
      <c r="U85" s="19"/>
      <c r="V85" s="19"/>
    </row>
    <row r="86" spans="1:22" ht="15" x14ac:dyDescent="0.25">
      <c r="A86" s="15" t="str">
        <f t="shared" si="1"/>
        <v>LAURIEN DODSWORTH</v>
      </c>
      <c r="B86" s="64">
        <v>85</v>
      </c>
      <c r="C86" s="76" t="s">
        <v>1248</v>
      </c>
      <c r="D86" s="77" t="s">
        <v>1249</v>
      </c>
      <c r="E86" s="78" t="s">
        <v>1250</v>
      </c>
      <c r="F86" s="79"/>
      <c r="G86" s="80"/>
      <c r="H86" s="81" t="s">
        <v>1251</v>
      </c>
      <c r="I86" s="78" t="s">
        <v>1252</v>
      </c>
      <c r="J86" s="77" t="s">
        <v>1253</v>
      </c>
      <c r="K86" s="78" t="s">
        <v>1133</v>
      </c>
      <c r="L86" s="77" t="s">
        <v>1254</v>
      </c>
      <c r="M86" s="82"/>
      <c r="N86" s="82" t="s">
        <v>1255</v>
      </c>
      <c r="O86" s="83"/>
      <c r="P86" s="14"/>
      <c r="Q86" s="14"/>
      <c r="R86" s="16"/>
      <c r="S86" s="29"/>
      <c r="T86" s="18"/>
      <c r="U86" s="14"/>
      <c r="V86" s="20"/>
    </row>
    <row r="87" spans="1:22" ht="15" x14ac:dyDescent="0.25">
      <c r="A87" s="15" t="str">
        <f t="shared" si="1"/>
        <v>LEANA LINGENFELDER</v>
      </c>
      <c r="B87" s="75">
        <v>86</v>
      </c>
      <c r="C87" s="76" t="s">
        <v>1256</v>
      </c>
      <c r="D87" s="77" t="s">
        <v>1257</v>
      </c>
      <c r="E87" s="78"/>
      <c r="F87" s="79"/>
      <c r="G87" s="80"/>
      <c r="H87" s="81" t="s">
        <v>1258</v>
      </c>
      <c r="I87" s="78" t="s">
        <v>1259</v>
      </c>
      <c r="J87" s="77" t="s">
        <v>1140</v>
      </c>
      <c r="K87" s="77" t="s">
        <v>77</v>
      </c>
      <c r="L87" s="77"/>
      <c r="M87" s="82"/>
      <c r="N87" s="98" t="s">
        <v>1260</v>
      </c>
      <c r="O87" s="83"/>
      <c r="S87" s="47"/>
      <c r="T87" s="31"/>
      <c r="U87" s="19"/>
      <c r="V87" s="19"/>
    </row>
    <row r="88" spans="1:22" ht="15" x14ac:dyDescent="0.25">
      <c r="A88" s="15" t="str">
        <f t="shared" si="1"/>
        <v>LEILANI ELIZABETH VAN DER MERWE</v>
      </c>
      <c r="B88" s="64">
        <v>87</v>
      </c>
      <c r="C88" s="76" t="s">
        <v>1261</v>
      </c>
      <c r="D88" s="77" t="s">
        <v>1137</v>
      </c>
      <c r="E88" s="78"/>
      <c r="F88" s="79"/>
      <c r="G88" s="80"/>
      <c r="H88" s="90" t="s">
        <v>1262</v>
      </c>
      <c r="I88" s="78" t="s">
        <v>1263</v>
      </c>
      <c r="J88" s="77" t="s">
        <v>987</v>
      </c>
      <c r="K88" s="77" t="s">
        <v>24</v>
      </c>
      <c r="L88" s="77"/>
      <c r="M88" s="82"/>
      <c r="N88" s="82" t="s">
        <v>1264</v>
      </c>
      <c r="O88" s="83" t="s">
        <v>1265</v>
      </c>
      <c r="P88" s="14"/>
      <c r="Q88" s="14"/>
      <c r="R88" s="16"/>
      <c r="S88" s="29"/>
      <c r="T88" s="18"/>
      <c r="U88" s="35"/>
      <c r="V88" s="21"/>
    </row>
    <row r="89" spans="1:22" ht="15" x14ac:dyDescent="0.25">
      <c r="A89" s="15" t="str">
        <f t="shared" si="1"/>
        <v>LEONARD  MAYIPUME</v>
      </c>
      <c r="B89" s="75">
        <v>88</v>
      </c>
      <c r="C89" s="76" t="s">
        <v>1266</v>
      </c>
      <c r="D89" s="77" t="s">
        <v>1267</v>
      </c>
      <c r="E89" s="78"/>
      <c r="F89" s="79"/>
      <c r="G89" s="80"/>
      <c r="H89" s="81" t="s">
        <v>1268</v>
      </c>
      <c r="I89" s="78" t="s">
        <v>1269</v>
      </c>
      <c r="J89" s="77" t="s">
        <v>130</v>
      </c>
      <c r="K89" s="77" t="s">
        <v>130</v>
      </c>
      <c r="L89" s="77"/>
      <c r="M89" s="82"/>
      <c r="N89" s="82" t="s">
        <v>1270</v>
      </c>
      <c r="O89" s="83"/>
      <c r="P89" s="14"/>
      <c r="Q89" s="14"/>
      <c r="R89" s="16"/>
      <c r="S89" s="29"/>
      <c r="T89" s="14"/>
      <c r="U89" s="14"/>
      <c r="V89" s="21"/>
    </row>
    <row r="90" spans="1:22" ht="15" x14ac:dyDescent="0.25">
      <c r="A90" s="15" t="str">
        <f t="shared" si="1"/>
        <v>LEONIE ROWAN</v>
      </c>
      <c r="B90" s="64">
        <v>89</v>
      </c>
      <c r="C90" s="76" t="s">
        <v>1271</v>
      </c>
      <c r="D90" s="77" t="s">
        <v>1272</v>
      </c>
      <c r="E90" s="78" t="s">
        <v>959</v>
      </c>
      <c r="F90" s="79"/>
      <c r="G90" s="80"/>
      <c r="H90" s="81" t="s">
        <v>1273</v>
      </c>
      <c r="I90" s="78" t="s">
        <v>961</v>
      </c>
      <c r="J90" s="77" t="s">
        <v>962</v>
      </c>
      <c r="K90" s="77" t="s">
        <v>104</v>
      </c>
      <c r="L90" s="77" t="s">
        <v>1274</v>
      </c>
      <c r="M90" s="82" t="s">
        <v>1274</v>
      </c>
      <c r="N90" s="82" t="s">
        <v>1275</v>
      </c>
      <c r="O90" s="83">
        <v>8841764</v>
      </c>
      <c r="P90" s="14"/>
      <c r="Q90" s="14"/>
      <c r="R90" s="16"/>
      <c r="S90" s="29"/>
      <c r="T90" s="18"/>
      <c r="U90" s="14"/>
      <c r="V90" s="21"/>
    </row>
    <row r="91" spans="1:22" ht="15" x14ac:dyDescent="0.25">
      <c r="A91" s="15" t="str">
        <f t="shared" si="1"/>
        <v>LEONIE VENTER</v>
      </c>
      <c r="B91" s="75">
        <v>90</v>
      </c>
      <c r="C91" s="76" t="s">
        <v>1271</v>
      </c>
      <c r="D91" s="77" t="s">
        <v>913</v>
      </c>
      <c r="E91" s="78"/>
      <c r="F91" s="79"/>
      <c r="G91" s="80"/>
      <c r="H91" s="81" t="s">
        <v>1276</v>
      </c>
      <c r="I91" s="78" t="s">
        <v>1277</v>
      </c>
      <c r="J91" s="77" t="s">
        <v>1278</v>
      </c>
      <c r="K91" s="77" t="s">
        <v>73</v>
      </c>
      <c r="L91" s="77"/>
      <c r="M91" s="82"/>
      <c r="N91" s="82" t="s">
        <v>1279</v>
      </c>
      <c r="O91" s="83"/>
      <c r="P91" s="14"/>
      <c r="Q91" s="14"/>
      <c r="R91" s="30"/>
      <c r="S91" s="29"/>
      <c r="T91" s="14"/>
      <c r="U91" s="14"/>
      <c r="V91" s="20"/>
    </row>
    <row r="92" spans="1:22" ht="15" x14ac:dyDescent="0.25">
      <c r="A92" s="15" t="str">
        <f t="shared" si="1"/>
        <v>LESLEY TALBOT</v>
      </c>
      <c r="B92" s="64">
        <v>91</v>
      </c>
      <c r="C92" s="76" t="s">
        <v>1280</v>
      </c>
      <c r="D92" s="77" t="s">
        <v>1281</v>
      </c>
      <c r="E92" s="78" t="s">
        <v>1282</v>
      </c>
      <c r="F92" s="79" t="s">
        <v>1283</v>
      </c>
      <c r="G92" s="80">
        <v>4160143097</v>
      </c>
      <c r="H92" s="81" t="s">
        <v>1284</v>
      </c>
      <c r="I92" s="78" t="s">
        <v>1285</v>
      </c>
      <c r="J92" s="77" t="s">
        <v>1086</v>
      </c>
      <c r="K92" s="77" t="s">
        <v>82</v>
      </c>
      <c r="L92" s="77" t="s">
        <v>1286</v>
      </c>
      <c r="M92" s="82" t="s">
        <v>1287</v>
      </c>
      <c r="N92" s="82"/>
      <c r="O92" s="83">
        <v>5808049</v>
      </c>
      <c r="P92" s="41"/>
      <c r="Q92" s="41"/>
      <c r="R92" s="30"/>
      <c r="S92" s="29"/>
      <c r="T92" s="14"/>
      <c r="U92" s="14"/>
      <c r="V92" s="21"/>
    </row>
    <row r="93" spans="1:22" ht="15" x14ac:dyDescent="0.25">
      <c r="A93" s="15" t="str">
        <f t="shared" si="1"/>
        <v>LESLEY TANDY</v>
      </c>
      <c r="B93" s="75">
        <v>92</v>
      </c>
      <c r="C93" s="76" t="s">
        <v>1280</v>
      </c>
      <c r="D93" s="77" t="s">
        <v>1288</v>
      </c>
      <c r="E93" s="78"/>
      <c r="F93" s="79"/>
      <c r="G93" s="80"/>
      <c r="H93" s="81" t="s">
        <v>1289</v>
      </c>
      <c r="I93" s="78" t="s">
        <v>1290</v>
      </c>
      <c r="J93" s="77" t="s">
        <v>1291</v>
      </c>
      <c r="K93" s="78" t="s">
        <v>1292</v>
      </c>
      <c r="L93" s="77"/>
      <c r="M93" s="77"/>
      <c r="N93" s="94" t="s">
        <v>1293</v>
      </c>
      <c r="O93" s="83" t="s">
        <v>1294</v>
      </c>
      <c r="P93" s="14"/>
      <c r="Q93" s="14"/>
      <c r="R93" s="16"/>
      <c r="S93" s="29"/>
      <c r="T93" s="18"/>
      <c r="U93" s="18"/>
      <c r="V93" s="20"/>
    </row>
    <row r="94" spans="1:22" ht="15" x14ac:dyDescent="0.25">
      <c r="A94" s="15" t="str">
        <f t="shared" si="1"/>
        <v>LIDIA KRIJT</v>
      </c>
      <c r="B94" s="64">
        <v>93</v>
      </c>
      <c r="C94" s="76" t="s">
        <v>1295</v>
      </c>
      <c r="D94" s="77" t="s">
        <v>1296</v>
      </c>
      <c r="E94" s="78"/>
      <c r="F94" s="79"/>
      <c r="G94" s="80"/>
      <c r="H94" s="81" t="s">
        <v>1297</v>
      </c>
      <c r="I94" s="78" t="s">
        <v>1298</v>
      </c>
      <c r="J94" s="77" t="s">
        <v>1299</v>
      </c>
      <c r="K94" s="77" t="s">
        <v>135</v>
      </c>
      <c r="L94" s="77" t="s">
        <v>1300</v>
      </c>
      <c r="M94" s="77"/>
      <c r="N94" s="84" t="s">
        <v>1301</v>
      </c>
      <c r="O94" s="83" t="s">
        <v>1302</v>
      </c>
      <c r="S94" s="43"/>
      <c r="T94" s="31"/>
      <c r="U94" s="19"/>
      <c r="V94" s="19"/>
    </row>
    <row r="95" spans="1:22" ht="15" x14ac:dyDescent="0.25">
      <c r="A95" s="15" t="str">
        <f t="shared" si="1"/>
        <v>LIEZL NAUDE</v>
      </c>
      <c r="B95" s="75">
        <v>94</v>
      </c>
      <c r="C95" s="76" t="s">
        <v>1303</v>
      </c>
      <c r="D95" s="77" t="s">
        <v>1304</v>
      </c>
      <c r="E95" s="78"/>
      <c r="F95" s="79"/>
      <c r="G95" s="80"/>
      <c r="H95" s="81"/>
      <c r="I95" s="78"/>
      <c r="J95" s="77"/>
      <c r="K95" s="77"/>
      <c r="L95" s="77"/>
      <c r="M95" s="77"/>
      <c r="N95" s="84"/>
      <c r="O95" s="83"/>
      <c r="P95" s="14"/>
      <c r="Q95" s="14"/>
      <c r="R95" s="16"/>
      <c r="S95" s="43"/>
      <c r="T95" s="18"/>
      <c r="U95" s="21"/>
      <c r="V95" s="21"/>
    </row>
    <row r="96" spans="1:22" ht="15" x14ac:dyDescent="0.25">
      <c r="A96" s="15" t="str">
        <f t="shared" si="1"/>
        <v>LINDA HUYSER</v>
      </c>
      <c r="B96" s="64">
        <v>95</v>
      </c>
      <c r="C96" s="76" t="s">
        <v>1305</v>
      </c>
      <c r="D96" s="77" t="s">
        <v>1306</v>
      </c>
      <c r="E96" s="78" t="s">
        <v>1307</v>
      </c>
      <c r="F96" s="79"/>
      <c r="G96" s="80"/>
      <c r="H96" s="81" t="s">
        <v>1308</v>
      </c>
      <c r="I96" s="78" t="s">
        <v>1309</v>
      </c>
      <c r="J96" s="77" t="s">
        <v>1310</v>
      </c>
      <c r="K96" s="77" t="s">
        <v>82</v>
      </c>
      <c r="L96" s="92" t="s">
        <v>1311</v>
      </c>
      <c r="M96" s="92" t="s">
        <v>1311</v>
      </c>
      <c r="N96" s="84" t="s">
        <v>1312</v>
      </c>
      <c r="O96" s="83">
        <v>8853533</v>
      </c>
      <c r="P96" s="14"/>
      <c r="Q96" s="14"/>
      <c r="R96" s="16"/>
      <c r="S96" s="49"/>
      <c r="T96" s="18"/>
      <c r="U96" s="14"/>
      <c r="V96" s="19"/>
    </row>
    <row r="97" spans="1:22" ht="15" x14ac:dyDescent="0.25">
      <c r="A97" s="15" t="str">
        <f t="shared" si="1"/>
        <v>LJILJANA DELETIC</v>
      </c>
      <c r="B97" s="75">
        <v>96</v>
      </c>
      <c r="C97" s="76" t="s">
        <v>1313</v>
      </c>
      <c r="D97" s="77" t="s">
        <v>1314</v>
      </c>
      <c r="E97" s="78" t="s">
        <v>1315</v>
      </c>
      <c r="F97" s="79"/>
      <c r="G97" s="80"/>
      <c r="H97" s="81" t="s">
        <v>1316</v>
      </c>
      <c r="I97" s="78" t="s">
        <v>1317</v>
      </c>
      <c r="J97" s="77" t="s">
        <v>987</v>
      </c>
      <c r="K97" s="77" t="s">
        <v>56</v>
      </c>
      <c r="L97" s="77" t="s">
        <v>1318</v>
      </c>
      <c r="M97" s="77" t="s">
        <v>1319</v>
      </c>
      <c r="N97" s="82" t="s">
        <v>1320</v>
      </c>
      <c r="O97" s="83" t="s">
        <v>1321</v>
      </c>
      <c r="P97" s="14"/>
      <c r="Q97" s="14"/>
      <c r="R97" s="16"/>
      <c r="S97" s="17"/>
      <c r="T97" s="18"/>
      <c r="U97" s="18"/>
      <c r="V97" s="20"/>
    </row>
    <row r="98" spans="1:22" ht="15" x14ac:dyDescent="0.25">
      <c r="A98" s="15" t="str">
        <f t="shared" si="1"/>
        <v>LORRAINE LESTER</v>
      </c>
      <c r="B98" s="64">
        <v>97</v>
      </c>
      <c r="C98" s="76" t="s">
        <v>1322</v>
      </c>
      <c r="D98" s="77" t="s">
        <v>1323</v>
      </c>
      <c r="E98" s="78"/>
      <c r="F98" s="79"/>
      <c r="G98" s="80"/>
      <c r="H98" s="81" t="s">
        <v>1324</v>
      </c>
      <c r="I98" s="78" t="s">
        <v>1325</v>
      </c>
      <c r="J98" s="77" t="s">
        <v>1253</v>
      </c>
      <c r="K98" s="77" t="s">
        <v>49</v>
      </c>
      <c r="L98" s="92" t="s">
        <v>1326</v>
      </c>
      <c r="M98" s="92" t="s">
        <v>1327</v>
      </c>
      <c r="N98" s="84" t="s">
        <v>1328</v>
      </c>
      <c r="O98" s="83" t="s">
        <v>1329</v>
      </c>
      <c r="P98" s="50"/>
      <c r="Q98" s="28"/>
      <c r="R98" s="50"/>
      <c r="S98" s="17"/>
      <c r="T98" s="14"/>
      <c r="U98" s="18"/>
      <c r="V98" s="20"/>
    </row>
    <row r="99" spans="1:22" ht="15" x14ac:dyDescent="0.25">
      <c r="A99" s="15" t="str">
        <f t="shared" si="1"/>
        <v>LORRAINE VAN LENDT</v>
      </c>
      <c r="B99" s="75">
        <v>98</v>
      </c>
      <c r="C99" s="76" t="s">
        <v>1322</v>
      </c>
      <c r="D99" s="77" t="s">
        <v>1330</v>
      </c>
      <c r="E99" s="78" t="s">
        <v>1331</v>
      </c>
      <c r="F99" s="79" t="s">
        <v>1332</v>
      </c>
      <c r="G99" s="80"/>
      <c r="H99" s="81" t="s">
        <v>1333</v>
      </c>
      <c r="I99" s="78" t="s">
        <v>1334</v>
      </c>
      <c r="J99" s="77" t="s">
        <v>987</v>
      </c>
      <c r="K99" s="77" t="s">
        <v>618</v>
      </c>
      <c r="L99" s="77" t="s">
        <v>1335</v>
      </c>
      <c r="M99" s="82" t="s">
        <v>1336</v>
      </c>
      <c r="N99" s="82" t="s">
        <v>1337</v>
      </c>
      <c r="O99" s="83" t="s">
        <v>1338</v>
      </c>
      <c r="P99" s="14"/>
      <c r="Q99" s="14"/>
      <c r="R99" s="16"/>
      <c r="S99" s="29"/>
      <c r="T99" s="18"/>
      <c r="U99" s="14"/>
      <c r="V99" s="20"/>
    </row>
    <row r="100" spans="1:22" ht="15" x14ac:dyDescent="0.25">
      <c r="A100" s="15" t="str">
        <f t="shared" si="1"/>
        <v>LOUISE GOSLETT</v>
      </c>
      <c r="B100" s="64">
        <v>99</v>
      </c>
      <c r="C100" s="76" t="s">
        <v>1339</v>
      </c>
      <c r="D100" s="77" t="s">
        <v>1340</v>
      </c>
      <c r="E100" s="78"/>
      <c r="F100" s="93"/>
      <c r="G100" s="93"/>
      <c r="H100" s="81" t="s">
        <v>1341</v>
      </c>
      <c r="I100" s="78" t="s">
        <v>1342</v>
      </c>
      <c r="J100" s="77" t="s">
        <v>1343</v>
      </c>
      <c r="K100" s="77" t="s">
        <v>145</v>
      </c>
      <c r="L100" s="77" t="s">
        <v>1344</v>
      </c>
      <c r="M100" s="77"/>
      <c r="N100" s="94" t="s">
        <v>1345</v>
      </c>
      <c r="O100" s="83"/>
      <c r="S100" s="47"/>
      <c r="T100" s="31"/>
      <c r="U100" s="19"/>
      <c r="V100" s="19"/>
    </row>
    <row r="101" spans="1:22" ht="15" x14ac:dyDescent="0.25">
      <c r="A101" s="15" t="str">
        <f t="shared" si="1"/>
        <v>LUCKY RAMAFUTHULA</v>
      </c>
      <c r="B101" s="75">
        <v>100</v>
      </c>
      <c r="C101" s="76" t="s">
        <v>1346</v>
      </c>
      <c r="D101" s="77" t="s">
        <v>1347</v>
      </c>
      <c r="E101" s="78"/>
      <c r="F101" s="93"/>
      <c r="G101" s="93"/>
      <c r="H101" s="81"/>
      <c r="I101" s="78"/>
      <c r="J101" s="77"/>
      <c r="K101" s="77" t="s">
        <v>90</v>
      </c>
      <c r="L101" s="77"/>
      <c r="M101" s="77"/>
      <c r="N101" s="94"/>
      <c r="O101" s="83"/>
      <c r="P101" s="41"/>
      <c r="Q101" s="41"/>
      <c r="R101" s="30"/>
      <c r="S101" s="29"/>
      <c r="T101" s="18"/>
      <c r="U101" s="18"/>
      <c r="V101" s="21"/>
    </row>
    <row r="102" spans="1:22" ht="15" x14ac:dyDescent="0.25">
      <c r="A102" s="15" t="str">
        <f t="shared" si="1"/>
        <v>LUCRETIA LOWE</v>
      </c>
      <c r="B102" s="64">
        <v>101</v>
      </c>
      <c r="C102" s="76" t="s">
        <v>1348</v>
      </c>
      <c r="D102" s="77" t="s">
        <v>1349</v>
      </c>
      <c r="E102" s="99"/>
      <c r="F102" s="79"/>
      <c r="G102" s="80"/>
      <c r="H102" s="81" t="s">
        <v>1350</v>
      </c>
      <c r="I102" s="78" t="s">
        <v>1351</v>
      </c>
      <c r="J102" s="77" t="s">
        <v>892</v>
      </c>
      <c r="K102" s="77" t="s">
        <v>109</v>
      </c>
      <c r="L102" s="77"/>
      <c r="M102" s="77"/>
      <c r="N102" s="84" t="s">
        <v>1352</v>
      </c>
      <c r="O102" s="83"/>
      <c r="P102" s="14"/>
      <c r="Q102" s="14"/>
      <c r="R102" s="16"/>
      <c r="S102" s="17"/>
      <c r="T102" s="18"/>
      <c r="U102" s="18"/>
      <c r="V102" s="21"/>
    </row>
    <row r="103" spans="1:22" ht="15" x14ac:dyDescent="0.25">
      <c r="A103" s="15" t="str">
        <f t="shared" si="1"/>
        <v>LYDIA SMIT</v>
      </c>
      <c r="B103" s="75">
        <v>102</v>
      </c>
      <c r="C103" s="76" t="s">
        <v>1353</v>
      </c>
      <c r="D103" s="77" t="s">
        <v>1354</v>
      </c>
      <c r="E103" s="78" t="s">
        <v>1355</v>
      </c>
      <c r="F103" s="79"/>
      <c r="G103" s="80"/>
      <c r="H103" s="81" t="s">
        <v>1356</v>
      </c>
      <c r="I103" s="78" t="s">
        <v>1357</v>
      </c>
      <c r="J103" s="77" t="s">
        <v>1358</v>
      </c>
      <c r="K103" s="77" t="s">
        <v>154</v>
      </c>
      <c r="L103" s="77" t="s">
        <v>1359</v>
      </c>
      <c r="M103" s="77" t="s">
        <v>1360</v>
      </c>
      <c r="N103" s="84" t="s">
        <v>1361</v>
      </c>
      <c r="O103" s="83" t="s">
        <v>1362</v>
      </c>
      <c r="P103" s="14"/>
      <c r="Q103" s="14"/>
      <c r="R103" s="16"/>
      <c r="S103" s="29"/>
      <c r="T103" s="18"/>
      <c r="U103" s="35"/>
      <c r="V103" s="19"/>
    </row>
    <row r="104" spans="1:22" ht="15" x14ac:dyDescent="0.25">
      <c r="A104" s="15" t="str">
        <f t="shared" si="1"/>
        <v>LYNETTE SWANEPOEL</v>
      </c>
      <c r="B104" s="64">
        <v>103</v>
      </c>
      <c r="C104" s="76" t="s">
        <v>1363</v>
      </c>
      <c r="D104" s="77" t="s">
        <v>1063</v>
      </c>
      <c r="E104" s="78" t="s">
        <v>1364</v>
      </c>
      <c r="F104" s="79"/>
      <c r="G104" s="80"/>
      <c r="H104" s="81" t="s">
        <v>1365</v>
      </c>
      <c r="I104" s="78" t="s">
        <v>1366</v>
      </c>
      <c r="J104" s="77" t="s">
        <v>1367</v>
      </c>
      <c r="K104" s="77" t="s">
        <v>154</v>
      </c>
      <c r="L104" s="77"/>
      <c r="M104" s="77" t="s">
        <v>1368</v>
      </c>
      <c r="N104" s="84" t="s">
        <v>1369</v>
      </c>
      <c r="O104" s="83" t="s">
        <v>1370</v>
      </c>
      <c r="P104" s="14"/>
      <c r="Q104" s="14"/>
      <c r="R104" s="16"/>
      <c r="S104" s="17"/>
      <c r="T104" s="14"/>
      <c r="U104" s="18"/>
      <c r="V104" s="19"/>
    </row>
    <row r="105" spans="1:22" ht="15" x14ac:dyDescent="0.25">
      <c r="A105" s="15" t="str">
        <f t="shared" si="1"/>
        <v>MADIE BESSELING</v>
      </c>
      <c r="B105" s="75">
        <v>104</v>
      </c>
      <c r="C105" s="76" t="s">
        <v>1371</v>
      </c>
      <c r="D105" s="77" t="s">
        <v>1372</v>
      </c>
      <c r="E105" s="78"/>
      <c r="F105" s="79"/>
      <c r="G105" s="80"/>
      <c r="H105" s="81" t="s">
        <v>1373</v>
      </c>
      <c r="I105" s="78" t="s">
        <v>1374</v>
      </c>
      <c r="J105" s="77"/>
      <c r="K105" s="77" t="s">
        <v>73</v>
      </c>
      <c r="L105" s="77" t="s">
        <v>1375</v>
      </c>
      <c r="M105" s="77"/>
      <c r="N105" s="84" t="s">
        <v>1376</v>
      </c>
      <c r="O105" s="83"/>
      <c r="P105" s="14"/>
      <c r="Q105" s="14"/>
      <c r="R105" s="16"/>
      <c r="S105" s="29"/>
      <c r="T105" s="14"/>
      <c r="U105" s="18"/>
      <c r="V105" s="19"/>
    </row>
    <row r="106" spans="1:22" ht="15" x14ac:dyDescent="0.25">
      <c r="A106" s="15" t="str">
        <f t="shared" si="1"/>
        <v>MARENA BOTHA</v>
      </c>
      <c r="B106" s="64">
        <v>105</v>
      </c>
      <c r="C106" s="76" t="s">
        <v>1377</v>
      </c>
      <c r="D106" s="77" t="s">
        <v>1378</v>
      </c>
      <c r="E106" s="78" t="s">
        <v>1379</v>
      </c>
      <c r="F106" s="79"/>
      <c r="G106" s="80"/>
      <c r="H106" s="81" t="s">
        <v>1380</v>
      </c>
      <c r="I106" s="78" t="s">
        <v>1381</v>
      </c>
      <c r="J106" s="77" t="s">
        <v>1382</v>
      </c>
      <c r="K106" s="77" t="s">
        <v>761</v>
      </c>
      <c r="L106" s="77" t="s">
        <v>1383</v>
      </c>
      <c r="M106" s="77" t="s">
        <v>1384</v>
      </c>
      <c r="N106" s="84" t="s">
        <v>1385</v>
      </c>
      <c r="O106" s="83" t="s">
        <v>1386</v>
      </c>
      <c r="P106" s="24"/>
      <c r="Q106" s="24"/>
      <c r="R106" s="24"/>
      <c r="S106" s="26"/>
      <c r="T106" s="31"/>
      <c r="U106" s="19"/>
      <c r="V106" s="19"/>
    </row>
    <row r="107" spans="1:22" ht="15" x14ac:dyDescent="0.25">
      <c r="A107" s="15" t="str">
        <f t="shared" si="1"/>
        <v>MARIANNE VILJOEN</v>
      </c>
      <c r="B107" s="75">
        <v>106</v>
      </c>
      <c r="C107" s="76" t="s">
        <v>1387</v>
      </c>
      <c r="D107" s="77" t="s">
        <v>1388</v>
      </c>
      <c r="E107" s="78"/>
      <c r="F107" s="79"/>
      <c r="G107" s="80"/>
      <c r="H107" s="81" t="s">
        <v>1389</v>
      </c>
      <c r="I107" s="78" t="s">
        <v>1390</v>
      </c>
      <c r="J107" s="77" t="s">
        <v>987</v>
      </c>
      <c r="K107" s="78" t="s">
        <v>1391</v>
      </c>
      <c r="L107" s="77"/>
      <c r="M107" s="77"/>
      <c r="N107" s="84" t="s">
        <v>1392</v>
      </c>
      <c r="O107" s="83" t="s">
        <v>1393</v>
      </c>
      <c r="S107" s="47"/>
      <c r="T107" s="31"/>
      <c r="U107" s="19"/>
      <c r="V107" s="19"/>
    </row>
    <row r="108" spans="1:22" ht="15" x14ac:dyDescent="0.25">
      <c r="A108" s="15" t="str">
        <f t="shared" si="1"/>
        <v>MARIE BACKEBERG</v>
      </c>
      <c r="B108" s="64">
        <v>107</v>
      </c>
      <c r="C108" s="76" t="s">
        <v>1394</v>
      </c>
      <c r="D108" s="77" t="s">
        <v>1395</v>
      </c>
      <c r="E108" s="78"/>
      <c r="F108" s="79"/>
      <c r="G108" s="80"/>
      <c r="H108" s="81" t="s">
        <v>1396</v>
      </c>
      <c r="I108" s="78" t="s">
        <v>1397</v>
      </c>
      <c r="J108" s="77" t="s">
        <v>708</v>
      </c>
      <c r="K108" s="77" t="s">
        <v>69</v>
      </c>
      <c r="L108" s="77"/>
      <c r="M108" s="77" t="s">
        <v>1398</v>
      </c>
      <c r="N108" s="84" t="s">
        <v>1399</v>
      </c>
      <c r="O108" s="83">
        <v>8817057</v>
      </c>
      <c r="P108" s="24"/>
      <c r="Q108" s="24"/>
      <c r="R108" s="24"/>
      <c r="S108" s="36"/>
      <c r="T108" s="31"/>
      <c r="U108" s="19"/>
      <c r="V108" s="19"/>
    </row>
    <row r="109" spans="1:22" ht="15" x14ac:dyDescent="0.25">
      <c r="A109" s="15" t="str">
        <f t="shared" si="1"/>
        <v>MARIETJIE FOURIE</v>
      </c>
      <c r="B109" s="75">
        <v>108</v>
      </c>
      <c r="C109" s="76" t="s">
        <v>1400</v>
      </c>
      <c r="D109" s="77" t="s">
        <v>948</v>
      </c>
      <c r="E109" s="78"/>
      <c r="F109" s="79"/>
      <c r="G109" s="80"/>
      <c r="H109" s="81" t="s">
        <v>1401</v>
      </c>
      <c r="I109" s="78" t="s">
        <v>1402</v>
      </c>
      <c r="J109" s="77" t="s">
        <v>1403</v>
      </c>
      <c r="K109" s="77" t="s">
        <v>114</v>
      </c>
      <c r="L109" s="77" t="s">
        <v>1404</v>
      </c>
      <c r="M109" s="77" t="s">
        <v>1404</v>
      </c>
      <c r="N109" s="84" t="s">
        <v>1405</v>
      </c>
      <c r="O109" s="83" t="s">
        <v>1406</v>
      </c>
      <c r="S109" s="23"/>
      <c r="T109" s="31"/>
      <c r="U109" s="19"/>
      <c r="V109" s="19"/>
    </row>
    <row r="110" spans="1:22" ht="15" x14ac:dyDescent="0.25">
      <c r="A110" s="15" t="str">
        <f t="shared" si="1"/>
        <v>MARIETTE BARNARD</v>
      </c>
      <c r="B110" s="64">
        <v>109</v>
      </c>
      <c r="C110" s="76" t="s">
        <v>1407</v>
      </c>
      <c r="D110" s="77" t="s">
        <v>1408</v>
      </c>
      <c r="E110" s="78"/>
      <c r="F110" s="79"/>
      <c r="G110" s="80"/>
      <c r="H110" s="81" t="s">
        <v>1409</v>
      </c>
      <c r="I110" s="78" t="s">
        <v>1410</v>
      </c>
      <c r="J110" s="77" t="s">
        <v>126</v>
      </c>
      <c r="K110" s="77" t="s">
        <v>126</v>
      </c>
      <c r="L110" s="77"/>
      <c r="M110" s="77" t="s">
        <v>1411</v>
      </c>
      <c r="N110" s="84" t="s">
        <v>1412</v>
      </c>
      <c r="O110" s="83" t="s">
        <v>1413</v>
      </c>
      <c r="P110" s="24"/>
      <c r="Q110" s="24"/>
      <c r="R110" s="24"/>
      <c r="S110" s="51"/>
      <c r="T110" s="31"/>
      <c r="U110" s="19"/>
      <c r="V110" s="19"/>
    </row>
    <row r="111" spans="1:22" ht="15" x14ac:dyDescent="0.25">
      <c r="A111" s="15" t="str">
        <f t="shared" si="1"/>
        <v>MARIETTE SWART</v>
      </c>
      <c r="B111" s="75">
        <v>110</v>
      </c>
      <c r="C111" s="76" t="s">
        <v>1407</v>
      </c>
      <c r="D111" s="77" t="s">
        <v>1414</v>
      </c>
      <c r="E111" s="78"/>
      <c r="F111" s="79"/>
      <c r="G111" s="80"/>
      <c r="H111" s="81" t="s">
        <v>1415</v>
      </c>
      <c r="I111" s="78" t="s">
        <v>1416</v>
      </c>
      <c r="J111" s="77" t="s">
        <v>1299</v>
      </c>
      <c r="K111" s="77" t="s">
        <v>140</v>
      </c>
      <c r="L111" s="77"/>
      <c r="M111" s="77" t="s">
        <v>1417</v>
      </c>
      <c r="N111" s="84" t="s">
        <v>1418</v>
      </c>
      <c r="O111" s="83" t="s">
        <v>1419</v>
      </c>
      <c r="P111" s="14"/>
      <c r="Q111" s="14"/>
      <c r="R111" s="16"/>
      <c r="S111" s="29"/>
      <c r="T111" s="18"/>
      <c r="U111" s="14"/>
      <c r="V111" s="19"/>
    </row>
    <row r="112" spans="1:22" ht="15" x14ac:dyDescent="0.25">
      <c r="A112" s="15" t="str">
        <f t="shared" si="1"/>
        <v>MARITHA SWART</v>
      </c>
      <c r="B112" s="64">
        <v>111</v>
      </c>
      <c r="C112" s="76" t="s">
        <v>1420</v>
      </c>
      <c r="D112" s="77" t="s">
        <v>1414</v>
      </c>
      <c r="E112" s="78"/>
      <c r="F112" s="79"/>
      <c r="G112" s="80"/>
      <c r="H112" s="81" t="s">
        <v>1421</v>
      </c>
      <c r="I112" s="78" t="s">
        <v>1422</v>
      </c>
      <c r="J112" s="77" t="s">
        <v>681</v>
      </c>
      <c r="K112" s="77" t="s">
        <v>90</v>
      </c>
      <c r="L112" s="77"/>
      <c r="M112" s="77"/>
      <c r="N112" s="84" t="s">
        <v>1423</v>
      </c>
      <c r="O112" s="83" t="s">
        <v>1424</v>
      </c>
      <c r="S112" s="47"/>
      <c r="T112" s="31"/>
      <c r="U112" s="19"/>
      <c r="V112" s="19"/>
    </row>
    <row r="113" spans="1:22" ht="15" x14ac:dyDescent="0.25">
      <c r="A113" s="15" t="str">
        <f t="shared" si="1"/>
        <v>MARITHA (ZIETS) ROETS</v>
      </c>
      <c r="B113" s="75">
        <v>112</v>
      </c>
      <c r="C113" s="76" t="s">
        <v>1425</v>
      </c>
      <c r="D113" s="77" t="s">
        <v>1426</v>
      </c>
      <c r="E113" s="78" t="s">
        <v>1427</v>
      </c>
      <c r="F113" s="79"/>
      <c r="G113" s="80"/>
      <c r="H113" s="81" t="s">
        <v>1428</v>
      </c>
      <c r="I113" s="78" t="s">
        <v>1429</v>
      </c>
      <c r="J113" s="77" t="s">
        <v>1430</v>
      </c>
      <c r="K113" s="77" t="s">
        <v>120</v>
      </c>
      <c r="L113" s="77" t="s">
        <v>1431</v>
      </c>
      <c r="M113" s="77"/>
      <c r="N113" s="84" t="s">
        <v>1432</v>
      </c>
      <c r="O113" s="83" t="s">
        <v>1433</v>
      </c>
      <c r="P113" s="16"/>
      <c r="Q113" s="16"/>
      <c r="R113" s="14"/>
      <c r="S113" s="29"/>
      <c r="T113" s="18"/>
      <c r="U113" s="18"/>
      <c r="V113" s="19"/>
    </row>
    <row r="114" spans="1:22" ht="15" x14ac:dyDescent="0.25">
      <c r="A114" s="15" t="str">
        <f t="shared" si="1"/>
        <v>MARLIE CONRADIE</v>
      </c>
      <c r="B114" s="64">
        <v>113</v>
      </c>
      <c r="C114" s="76" t="s">
        <v>1434</v>
      </c>
      <c r="D114" s="77" t="s">
        <v>1435</v>
      </c>
      <c r="E114" s="78" t="s">
        <v>1436</v>
      </c>
      <c r="F114" s="79"/>
      <c r="G114" s="80"/>
      <c r="H114" s="81" t="s">
        <v>1437</v>
      </c>
      <c r="I114" s="78" t="s">
        <v>1438</v>
      </c>
      <c r="J114" s="77" t="s">
        <v>86</v>
      </c>
      <c r="K114" s="77" t="s">
        <v>1439</v>
      </c>
      <c r="L114" s="77" t="s">
        <v>1440</v>
      </c>
      <c r="M114" s="77" t="s">
        <v>1441</v>
      </c>
      <c r="N114" s="84" t="s">
        <v>1442</v>
      </c>
      <c r="O114" s="83">
        <v>1509748</v>
      </c>
      <c r="S114" s="47"/>
      <c r="T114" s="31"/>
      <c r="U114" s="19"/>
      <c r="V114" s="19"/>
    </row>
    <row r="115" spans="1:22" ht="15" x14ac:dyDescent="0.25">
      <c r="A115" s="15" t="str">
        <f t="shared" si="1"/>
        <v>MARTIE COETZEE</v>
      </c>
      <c r="B115" s="75">
        <v>114</v>
      </c>
      <c r="C115" s="76" t="s">
        <v>1443</v>
      </c>
      <c r="D115" s="77" t="s">
        <v>1444</v>
      </c>
      <c r="E115" s="78"/>
      <c r="F115" s="79"/>
      <c r="G115" s="80"/>
      <c r="H115" s="81" t="s">
        <v>1445</v>
      </c>
      <c r="I115" s="78" t="s">
        <v>1446</v>
      </c>
      <c r="J115" s="77" t="s">
        <v>715</v>
      </c>
      <c r="K115" s="77" t="s">
        <v>73</v>
      </c>
      <c r="L115" s="77" t="s">
        <v>1447</v>
      </c>
      <c r="M115" s="77" t="s">
        <v>1448</v>
      </c>
      <c r="N115" s="84" t="s">
        <v>1449</v>
      </c>
      <c r="O115" s="83">
        <v>8845492</v>
      </c>
      <c r="P115" s="14"/>
      <c r="Q115" s="14"/>
      <c r="R115" s="16"/>
      <c r="S115" s="17"/>
      <c r="T115" s="18"/>
      <c r="U115" s="14"/>
      <c r="V115" s="19"/>
    </row>
    <row r="116" spans="1:22" ht="15" x14ac:dyDescent="0.25">
      <c r="A116" s="15" t="str">
        <f t="shared" si="1"/>
        <v>MARTIE KEARNEY</v>
      </c>
      <c r="B116" s="64">
        <v>115</v>
      </c>
      <c r="C116" s="76" t="s">
        <v>1443</v>
      </c>
      <c r="D116" s="77" t="s">
        <v>1450</v>
      </c>
      <c r="E116" s="78" t="s">
        <v>1451</v>
      </c>
      <c r="F116" s="79"/>
      <c r="G116" s="80"/>
      <c r="H116" s="81" t="s">
        <v>1452</v>
      </c>
      <c r="I116" s="78" t="s">
        <v>1453</v>
      </c>
      <c r="J116" s="77" t="s">
        <v>1454</v>
      </c>
      <c r="K116" s="77" t="s">
        <v>104</v>
      </c>
      <c r="L116" s="77"/>
      <c r="M116" s="77"/>
      <c r="N116" s="84" t="s">
        <v>1455</v>
      </c>
      <c r="O116" s="83" t="s">
        <v>1456</v>
      </c>
      <c r="S116" s="43"/>
      <c r="T116" s="31"/>
      <c r="U116" s="19"/>
      <c r="V116" s="19"/>
    </row>
    <row r="117" spans="1:22" ht="15" x14ac:dyDescent="0.25">
      <c r="A117" s="15" t="str">
        <f t="shared" si="1"/>
        <v>MARY ANN BERNON</v>
      </c>
      <c r="B117" s="75">
        <v>116</v>
      </c>
      <c r="C117" s="76" t="s">
        <v>1457</v>
      </c>
      <c r="D117" s="77" t="s">
        <v>1458</v>
      </c>
      <c r="E117" s="78"/>
      <c r="F117" s="79"/>
      <c r="G117" s="80"/>
      <c r="H117" s="90" t="s">
        <v>1459</v>
      </c>
      <c r="I117" s="78" t="s">
        <v>1460</v>
      </c>
      <c r="J117" s="77" t="s">
        <v>1461</v>
      </c>
      <c r="K117" s="77" t="s">
        <v>99</v>
      </c>
      <c r="L117" s="77" t="s">
        <v>1462</v>
      </c>
      <c r="M117" s="77"/>
      <c r="N117" s="84" t="s">
        <v>1463</v>
      </c>
      <c r="O117" s="83" t="s">
        <v>1464</v>
      </c>
      <c r="S117" s="47"/>
      <c r="T117" s="31"/>
      <c r="U117" s="19"/>
      <c r="V117" s="19"/>
    </row>
    <row r="118" spans="1:22" ht="15" x14ac:dyDescent="0.25">
      <c r="A118" s="15" t="str">
        <f t="shared" si="1"/>
        <v>MARYKE LINGENFELDER</v>
      </c>
      <c r="B118" s="64">
        <v>117</v>
      </c>
      <c r="C118" s="76" t="s">
        <v>1465</v>
      </c>
      <c r="D118" s="77" t="s">
        <v>1257</v>
      </c>
      <c r="E118" s="78"/>
      <c r="F118" s="79"/>
      <c r="G118" s="80"/>
      <c r="H118" s="81" t="s">
        <v>1466</v>
      </c>
      <c r="I118" s="78" t="s">
        <v>1467</v>
      </c>
      <c r="J118" s="77" t="s">
        <v>1140</v>
      </c>
      <c r="K118" s="77" t="s">
        <v>77</v>
      </c>
      <c r="L118" s="77"/>
      <c r="M118" s="77"/>
      <c r="N118" s="84" t="s">
        <v>1468</v>
      </c>
      <c r="O118" s="80"/>
      <c r="P118" s="16"/>
      <c r="Q118" s="16"/>
      <c r="R118" s="14"/>
      <c r="S118" s="29"/>
      <c r="T118" s="18"/>
      <c r="U118" s="14"/>
      <c r="V118" s="19"/>
    </row>
    <row r="119" spans="1:22" ht="15" x14ac:dyDescent="0.25">
      <c r="A119" s="15" t="str">
        <f t="shared" si="1"/>
        <v>MEGAN LINDSAY</v>
      </c>
      <c r="B119" s="75">
        <v>118</v>
      </c>
      <c r="C119" s="76" t="s">
        <v>1469</v>
      </c>
      <c r="D119" s="77" t="s">
        <v>1470</v>
      </c>
      <c r="E119" s="78"/>
      <c r="F119" s="79"/>
      <c r="G119" s="80"/>
      <c r="H119" s="81" t="s">
        <v>1471</v>
      </c>
      <c r="I119" s="78" t="s">
        <v>1472</v>
      </c>
      <c r="J119" s="77"/>
      <c r="K119" s="77" t="s">
        <v>24</v>
      </c>
      <c r="L119" s="77"/>
      <c r="M119" s="77"/>
      <c r="N119" s="84" t="s">
        <v>1473</v>
      </c>
      <c r="O119" s="83" t="s">
        <v>1474</v>
      </c>
      <c r="P119" s="14"/>
      <c r="Q119" s="14"/>
      <c r="R119" s="30"/>
      <c r="S119" s="29"/>
      <c r="T119" s="18"/>
      <c r="U119" s="14"/>
      <c r="V119" s="19"/>
    </row>
    <row r="120" spans="1:22" ht="15" x14ac:dyDescent="0.25">
      <c r="A120" s="15" t="str">
        <f t="shared" si="1"/>
        <v>MELODY ROOI</v>
      </c>
      <c r="B120" s="64">
        <v>119</v>
      </c>
      <c r="C120" s="76" t="s">
        <v>1475</v>
      </c>
      <c r="D120" s="77" t="s">
        <v>1476</v>
      </c>
      <c r="E120" s="78"/>
      <c r="F120" s="79"/>
      <c r="G120" s="80"/>
      <c r="H120" s="81"/>
      <c r="I120" s="78"/>
      <c r="J120" s="77"/>
      <c r="K120" s="77"/>
      <c r="L120" s="77"/>
      <c r="M120" s="77"/>
      <c r="N120" s="84"/>
      <c r="O120" s="83"/>
      <c r="P120" s="14"/>
      <c r="Q120" s="14"/>
      <c r="R120" s="16"/>
      <c r="S120" s="17"/>
      <c r="T120" s="18"/>
      <c r="U120" s="18"/>
      <c r="V120" s="19"/>
    </row>
    <row r="121" spans="1:22" ht="15" x14ac:dyDescent="0.25">
      <c r="A121" s="15" t="str">
        <f t="shared" si="1"/>
        <v>MIA DE WET</v>
      </c>
      <c r="B121" s="75">
        <v>120</v>
      </c>
      <c r="C121" s="76" t="s">
        <v>1477</v>
      </c>
      <c r="D121" s="77" t="s">
        <v>1478</v>
      </c>
      <c r="E121" s="78"/>
      <c r="F121" s="79"/>
      <c r="G121" s="80"/>
      <c r="H121" s="81" t="s">
        <v>1479</v>
      </c>
      <c r="I121" s="78" t="s">
        <v>1480</v>
      </c>
      <c r="J121" s="77" t="s">
        <v>708</v>
      </c>
      <c r="K121" s="77" t="s">
        <v>61</v>
      </c>
      <c r="L121" s="77"/>
      <c r="M121" s="77"/>
      <c r="N121" s="84" t="s">
        <v>1481</v>
      </c>
      <c r="O121" s="83" t="s">
        <v>1482</v>
      </c>
      <c r="P121" s="14"/>
      <c r="Q121" s="14"/>
      <c r="R121" s="16"/>
      <c r="S121" s="17"/>
      <c r="T121" s="18"/>
      <c r="U121" s="14"/>
      <c r="V121" s="19"/>
    </row>
    <row r="122" spans="1:22" ht="15" x14ac:dyDescent="0.25">
      <c r="A122" s="15" t="str">
        <f t="shared" si="1"/>
        <v>MICHELLE BOSMAN</v>
      </c>
      <c r="B122" s="64">
        <v>121</v>
      </c>
      <c r="C122" s="76" t="s">
        <v>1483</v>
      </c>
      <c r="D122" s="77" t="s">
        <v>1484</v>
      </c>
      <c r="E122" s="78" t="s">
        <v>1485</v>
      </c>
      <c r="F122" s="79"/>
      <c r="G122" s="80"/>
      <c r="H122" s="81" t="s">
        <v>1486</v>
      </c>
      <c r="I122" s="78" t="s">
        <v>1487</v>
      </c>
      <c r="J122" s="77" t="s">
        <v>1488</v>
      </c>
      <c r="K122" s="77" t="s">
        <v>30</v>
      </c>
      <c r="L122" s="77" t="s">
        <v>1489</v>
      </c>
      <c r="M122" s="77"/>
      <c r="N122" s="84" t="s">
        <v>1490</v>
      </c>
      <c r="O122" s="83" t="s">
        <v>1491</v>
      </c>
      <c r="S122" s="48"/>
      <c r="T122" s="31"/>
      <c r="U122" s="19"/>
      <c r="V122" s="19"/>
    </row>
    <row r="123" spans="1:22" ht="15" x14ac:dyDescent="0.25">
      <c r="A123" s="15" t="str">
        <f t="shared" si="1"/>
        <v>MICHELLE SECOND</v>
      </c>
      <c r="B123" s="75">
        <v>122</v>
      </c>
      <c r="C123" s="76" t="s">
        <v>1483</v>
      </c>
      <c r="D123" s="77" t="s">
        <v>1492</v>
      </c>
      <c r="E123" s="78"/>
      <c r="F123" s="79"/>
      <c r="G123" s="80"/>
      <c r="H123" s="90" t="s">
        <v>1493</v>
      </c>
      <c r="I123" s="78" t="s">
        <v>1494</v>
      </c>
      <c r="J123" s="77" t="s">
        <v>1495</v>
      </c>
      <c r="K123" s="77" t="s">
        <v>49</v>
      </c>
      <c r="L123" s="84"/>
      <c r="M123" s="77"/>
      <c r="N123" s="84" t="s">
        <v>1496</v>
      </c>
      <c r="O123" s="83" t="s">
        <v>1497</v>
      </c>
      <c r="P123" s="14"/>
      <c r="Q123" s="14"/>
      <c r="R123" s="16"/>
      <c r="S123" s="29"/>
      <c r="T123" s="18"/>
      <c r="U123" s="14"/>
      <c r="V123" s="19"/>
    </row>
    <row r="124" spans="1:22" ht="15" x14ac:dyDescent="0.25">
      <c r="A124" s="15" t="str">
        <f t="shared" si="1"/>
        <v>MILLICENT NTHABISENG TAU</v>
      </c>
      <c r="B124" s="64">
        <v>123</v>
      </c>
      <c r="C124" s="76" t="s">
        <v>1498</v>
      </c>
      <c r="D124" s="77" t="s">
        <v>1499</v>
      </c>
      <c r="E124" s="78"/>
      <c r="F124" s="79"/>
      <c r="G124" s="80"/>
      <c r="H124" s="81" t="s">
        <v>1500</v>
      </c>
      <c r="I124" s="78" t="s">
        <v>1501</v>
      </c>
      <c r="J124" s="77" t="s">
        <v>708</v>
      </c>
      <c r="K124" s="77" t="s">
        <v>1502</v>
      </c>
      <c r="L124" s="84" t="s">
        <v>1503</v>
      </c>
      <c r="M124" s="77"/>
      <c r="N124" s="84" t="s">
        <v>1504</v>
      </c>
      <c r="O124" s="83"/>
      <c r="P124" s="41"/>
      <c r="Q124" s="41"/>
      <c r="R124" s="16"/>
      <c r="S124" s="29"/>
      <c r="T124" s="18"/>
      <c r="U124" s="14"/>
      <c r="V124" s="19"/>
    </row>
    <row r="125" spans="1:22" ht="15" x14ac:dyDescent="0.25">
      <c r="A125" s="15" t="str">
        <f t="shared" si="1"/>
        <v>MONWABISI RUSSELL MAGWACA</v>
      </c>
      <c r="B125" s="75">
        <v>124</v>
      </c>
      <c r="C125" s="76" t="s">
        <v>1505</v>
      </c>
      <c r="D125" s="77" t="s">
        <v>1506</v>
      </c>
      <c r="E125" s="78"/>
      <c r="F125" s="79"/>
      <c r="G125" s="80"/>
      <c r="H125" s="81" t="s">
        <v>1507</v>
      </c>
      <c r="I125" s="78" t="s">
        <v>1508</v>
      </c>
      <c r="J125" s="77" t="s">
        <v>130</v>
      </c>
      <c r="K125" s="77" t="s">
        <v>130</v>
      </c>
      <c r="L125" s="84" t="s">
        <v>1509</v>
      </c>
      <c r="M125" s="77"/>
      <c r="N125" s="84" t="s">
        <v>1510</v>
      </c>
      <c r="O125" s="83" t="s">
        <v>1511</v>
      </c>
      <c r="S125" s="47"/>
      <c r="T125" s="31"/>
      <c r="U125" s="19"/>
      <c r="V125" s="19"/>
    </row>
    <row r="126" spans="1:22" ht="15" x14ac:dyDescent="0.25">
      <c r="A126" s="15" t="str">
        <f t="shared" si="1"/>
        <v>NELLIE  LAMBRECHTS</v>
      </c>
      <c r="B126" s="64">
        <v>125</v>
      </c>
      <c r="C126" s="76" t="s">
        <v>1512</v>
      </c>
      <c r="D126" s="77" t="s">
        <v>1513</v>
      </c>
      <c r="E126" s="78"/>
      <c r="F126" s="79"/>
      <c r="G126" s="80"/>
      <c r="H126" s="81" t="s">
        <v>1514</v>
      </c>
      <c r="I126" s="78" t="s">
        <v>1515</v>
      </c>
      <c r="J126" s="77" t="s">
        <v>708</v>
      </c>
      <c r="K126" s="77" t="s">
        <v>69</v>
      </c>
      <c r="L126" s="77" t="s">
        <v>1516</v>
      </c>
      <c r="M126" s="77" t="s">
        <v>1517</v>
      </c>
      <c r="N126" s="84" t="s">
        <v>1518</v>
      </c>
      <c r="O126" s="83" t="s">
        <v>1519</v>
      </c>
      <c r="P126" s="14"/>
      <c r="Q126" s="14"/>
      <c r="R126" s="16"/>
      <c r="S126" s="17"/>
      <c r="T126" s="18"/>
      <c r="U126" s="14"/>
      <c r="V126" s="19"/>
    </row>
    <row r="127" spans="1:22" ht="15" x14ac:dyDescent="0.25">
      <c r="A127" s="15" t="str">
        <f t="shared" si="1"/>
        <v>NOMTHANDAZO MAHLOBO</v>
      </c>
      <c r="B127" s="75">
        <v>126</v>
      </c>
      <c r="C127" s="76" t="s">
        <v>1520</v>
      </c>
      <c r="D127" s="77" t="s">
        <v>1521</v>
      </c>
      <c r="E127" s="78"/>
      <c r="F127" s="79"/>
      <c r="G127" s="80"/>
      <c r="H127" s="81" t="s">
        <v>1522</v>
      </c>
      <c r="I127" s="78" t="s">
        <v>1523</v>
      </c>
      <c r="J127" s="77" t="s">
        <v>1524</v>
      </c>
      <c r="K127" s="77" t="s">
        <v>77</v>
      </c>
      <c r="L127" s="77"/>
      <c r="M127" s="77" t="s">
        <v>1525</v>
      </c>
      <c r="N127" s="84" t="s">
        <v>1526</v>
      </c>
      <c r="O127" s="83" t="s">
        <v>1527</v>
      </c>
      <c r="P127" s="14"/>
      <c r="Q127" s="14"/>
      <c r="R127" s="16"/>
      <c r="S127" s="29"/>
      <c r="T127" s="14"/>
      <c r="U127" s="18"/>
      <c r="V127" s="19"/>
    </row>
    <row r="128" spans="1:22" ht="15" x14ac:dyDescent="0.25">
      <c r="A128" s="15" t="str">
        <f t="shared" si="1"/>
        <v>NOREEN SASS</v>
      </c>
      <c r="B128" s="64">
        <v>127</v>
      </c>
      <c r="C128" s="76" t="s">
        <v>1528</v>
      </c>
      <c r="D128" s="77" t="s">
        <v>1529</v>
      </c>
      <c r="E128" s="78" t="s">
        <v>1530</v>
      </c>
      <c r="F128" s="79"/>
      <c r="G128" s="80"/>
      <c r="H128" s="81" t="s">
        <v>1531</v>
      </c>
      <c r="I128" s="78" t="s">
        <v>1532</v>
      </c>
      <c r="J128" s="77" t="s">
        <v>1533</v>
      </c>
      <c r="K128" s="77" t="s">
        <v>154</v>
      </c>
      <c r="L128" s="77" t="s">
        <v>1534</v>
      </c>
      <c r="M128" s="77" t="s">
        <v>1535</v>
      </c>
      <c r="N128" s="84" t="s">
        <v>1536</v>
      </c>
      <c r="O128" s="83" t="s">
        <v>1537</v>
      </c>
      <c r="S128" s="47"/>
      <c r="T128" s="31"/>
      <c r="U128" s="19"/>
      <c r="V128" s="19"/>
    </row>
    <row r="129" spans="1:22" ht="15" x14ac:dyDescent="0.25">
      <c r="A129" s="15" t="str">
        <f t="shared" si="1"/>
        <v>NORMA DU PREEZ</v>
      </c>
      <c r="B129" s="75">
        <v>128</v>
      </c>
      <c r="C129" s="76" t="s">
        <v>1538</v>
      </c>
      <c r="D129" s="77" t="s">
        <v>932</v>
      </c>
      <c r="E129" s="78" t="s">
        <v>1539</v>
      </c>
      <c r="F129" s="79"/>
      <c r="G129" s="80"/>
      <c r="H129" s="81" t="s">
        <v>1540</v>
      </c>
      <c r="I129" s="78" t="s">
        <v>1541</v>
      </c>
      <c r="J129" s="77" t="s">
        <v>1542</v>
      </c>
      <c r="K129" s="77" t="s">
        <v>145</v>
      </c>
      <c r="L129" s="77" t="s">
        <v>1543</v>
      </c>
      <c r="M129" s="77" t="s">
        <v>1544</v>
      </c>
      <c r="N129" s="84" t="s">
        <v>1545</v>
      </c>
      <c r="O129" s="83">
        <v>8836485</v>
      </c>
      <c r="P129" s="14"/>
      <c r="Q129" s="14"/>
      <c r="R129" s="16"/>
      <c r="S129" s="29"/>
      <c r="T129" s="18"/>
      <c r="U129" s="35"/>
      <c r="V129" s="19"/>
    </row>
    <row r="130" spans="1:22" ht="15" x14ac:dyDescent="0.25">
      <c r="A130" s="15" t="str">
        <f t="shared" si="1"/>
        <v>NYAMEKA MIRRIAM MNINZELWA</v>
      </c>
      <c r="B130" s="64">
        <v>129</v>
      </c>
      <c r="C130" s="76" t="s">
        <v>1546</v>
      </c>
      <c r="D130" s="77" t="s">
        <v>1547</v>
      </c>
      <c r="E130" s="78" t="s">
        <v>1548</v>
      </c>
      <c r="F130" s="79"/>
      <c r="G130" s="80"/>
      <c r="H130" s="81" t="s">
        <v>1549</v>
      </c>
      <c r="I130" s="78" t="s">
        <v>1550</v>
      </c>
      <c r="J130" s="77" t="s">
        <v>1551</v>
      </c>
      <c r="K130" s="77" t="s">
        <v>130</v>
      </c>
      <c r="L130" s="77"/>
      <c r="M130" s="77"/>
      <c r="N130" s="84" t="s">
        <v>1552</v>
      </c>
      <c r="O130" s="83"/>
      <c r="S130" s="48"/>
      <c r="T130" s="31"/>
      <c r="U130" s="19"/>
      <c r="V130" s="19"/>
    </row>
    <row r="131" spans="1:22" ht="15" x14ac:dyDescent="0.25">
      <c r="A131" s="15" t="str">
        <f t="shared" ref="A131:A180" si="2">C131&amp;" "&amp;D131</f>
        <v>OGGIE BORSTLAP</v>
      </c>
      <c r="B131" s="75">
        <v>130</v>
      </c>
      <c r="C131" s="76" t="s">
        <v>1553</v>
      </c>
      <c r="D131" s="77" t="s">
        <v>1554</v>
      </c>
      <c r="E131" s="78" t="s">
        <v>1555</v>
      </c>
      <c r="F131" s="79"/>
      <c r="G131" s="80">
        <v>4460114855</v>
      </c>
      <c r="H131" s="81" t="s">
        <v>1556</v>
      </c>
      <c r="I131" s="78" t="s">
        <v>1557</v>
      </c>
      <c r="J131" s="77" t="s">
        <v>1558</v>
      </c>
      <c r="K131" s="77" t="s">
        <v>11</v>
      </c>
      <c r="L131" s="77"/>
      <c r="M131" s="77" t="s">
        <v>1559</v>
      </c>
      <c r="N131" s="84" t="s">
        <v>1560</v>
      </c>
      <c r="O131" s="80">
        <v>8828008</v>
      </c>
      <c r="P131" s="41"/>
      <c r="Q131" s="14"/>
      <c r="R131" s="16"/>
      <c r="S131" s="29"/>
      <c r="T131" s="18"/>
      <c r="U131" s="14"/>
      <c r="V131" s="19"/>
    </row>
    <row r="132" spans="1:22" ht="15" x14ac:dyDescent="0.25">
      <c r="A132" s="15" t="str">
        <f t="shared" si="2"/>
        <v>PAM WELCH</v>
      </c>
      <c r="B132" s="64">
        <v>131</v>
      </c>
      <c r="C132" s="76" t="s">
        <v>1561</v>
      </c>
      <c r="D132" s="77" t="s">
        <v>1562</v>
      </c>
      <c r="E132" s="78" t="s">
        <v>1563</v>
      </c>
      <c r="F132" s="100" t="s">
        <v>1564</v>
      </c>
      <c r="G132" s="80">
        <v>4600253290</v>
      </c>
      <c r="H132" s="85" t="s">
        <v>1565</v>
      </c>
      <c r="I132" s="78" t="s">
        <v>1566</v>
      </c>
      <c r="J132" s="77" t="s">
        <v>1567</v>
      </c>
      <c r="K132" s="77" t="s">
        <v>99</v>
      </c>
      <c r="L132" s="77" t="s">
        <v>1568</v>
      </c>
      <c r="M132" s="77" t="s">
        <v>1569</v>
      </c>
      <c r="N132" s="84"/>
      <c r="O132" s="83" t="s">
        <v>1570</v>
      </c>
      <c r="S132" s="47"/>
      <c r="T132" s="31"/>
      <c r="U132" s="19"/>
      <c r="V132" s="19"/>
    </row>
    <row r="133" spans="1:22" ht="15" x14ac:dyDescent="0.25">
      <c r="A133" s="15" t="str">
        <f t="shared" si="2"/>
        <v>PATRICIA BAART</v>
      </c>
      <c r="B133" s="75">
        <v>132</v>
      </c>
      <c r="C133" s="76" t="s">
        <v>1571</v>
      </c>
      <c r="D133" s="77" t="s">
        <v>1572</v>
      </c>
      <c r="E133" s="78"/>
      <c r="F133" s="79"/>
      <c r="G133" s="80"/>
      <c r="H133" s="81" t="s">
        <v>1573</v>
      </c>
      <c r="I133" s="78" t="s">
        <v>1574</v>
      </c>
      <c r="J133" s="77" t="s">
        <v>1575</v>
      </c>
      <c r="K133" s="77" t="s">
        <v>126</v>
      </c>
      <c r="L133" s="77" t="s">
        <v>1576</v>
      </c>
      <c r="M133" s="77" t="s">
        <v>1576</v>
      </c>
      <c r="N133" s="84" t="s">
        <v>1577</v>
      </c>
      <c r="O133" s="80">
        <v>8827648</v>
      </c>
      <c r="P133" s="21"/>
      <c r="Q133" s="21"/>
      <c r="R133" s="21"/>
      <c r="S133" s="21"/>
      <c r="T133" s="21"/>
      <c r="U133" s="21"/>
      <c r="V133" s="21"/>
    </row>
    <row r="134" spans="1:22" ht="15" x14ac:dyDescent="0.25">
      <c r="A134" s="15" t="str">
        <f t="shared" si="2"/>
        <v>PAULINE ELLIS</v>
      </c>
      <c r="B134" s="64">
        <v>133</v>
      </c>
      <c r="C134" s="76" t="s">
        <v>1578</v>
      </c>
      <c r="D134" s="77" t="s">
        <v>1579</v>
      </c>
      <c r="E134" s="78"/>
      <c r="F134" s="79"/>
      <c r="G134" s="80"/>
      <c r="H134" s="81" t="s">
        <v>1580</v>
      </c>
      <c r="I134" s="78" t="s">
        <v>1581</v>
      </c>
      <c r="J134" s="77" t="s">
        <v>1582</v>
      </c>
      <c r="K134" s="77" t="s">
        <v>104</v>
      </c>
      <c r="L134" s="77"/>
      <c r="M134" s="77"/>
      <c r="N134" s="84" t="s">
        <v>1583</v>
      </c>
      <c r="O134" s="80"/>
      <c r="P134" s="14"/>
      <c r="Q134" s="14"/>
      <c r="R134" s="16"/>
      <c r="S134" s="29"/>
      <c r="T134" s="18"/>
      <c r="U134" s="18"/>
      <c r="V134" s="19"/>
    </row>
    <row r="135" spans="1:22" ht="15" x14ac:dyDescent="0.25">
      <c r="A135" s="15" t="str">
        <f t="shared" si="2"/>
        <v>PENNY MOULTRIE</v>
      </c>
      <c r="B135" s="75">
        <v>134</v>
      </c>
      <c r="C135" s="76" t="s">
        <v>1584</v>
      </c>
      <c r="D135" s="77" t="s">
        <v>1585</v>
      </c>
      <c r="E135" s="78"/>
      <c r="F135" s="79"/>
      <c r="G135" s="80"/>
      <c r="H135" s="81" t="s">
        <v>1586</v>
      </c>
      <c r="I135" s="78" t="s">
        <v>1587</v>
      </c>
      <c r="J135" s="77" t="s">
        <v>1588</v>
      </c>
      <c r="K135" s="77" t="s">
        <v>150</v>
      </c>
      <c r="L135" s="92"/>
      <c r="M135" s="92" t="s">
        <v>1589</v>
      </c>
      <c r="N135" s="94" t="s">
        <v>1590</v>
      </c>
      <c r="O135" s="83" t="s">
        <v>1591</v>
      </c>
      <c r="P135" s="14"/>
      <c r="Q135" s="14"/>
      <c r="R135" s="30"/>
      <c r="S135" s="29"/>
      <c r="T135" s="18"/>
      <c r="U135" s="18"/>
      <c r="V135" s="19"/>
    </row>
    <row r="136" spans="1:22" ht="15" x14ac:dyDescent="0.25">
      <c r="A136" s="15" t="str">
        <f t="shared" si="2"/>
        <v>PETRA KAHL</v>
      </c>
      <c r="B136" s="64">
        <v>135</v>
      </c>
      <c r="C136" s="76" t="s">
        <v>1592</v>
      </c>
      <c r="D136" s="77" t="s">
        <v>1593</v>
      </c>
      <c r="E136" s="78" t="s">
        <v>1594</v>
      </c>
      <c r="F136" s="79" t="s">
        <v>1595</v>
      </c>
      <c r="G136" s="80">
        <v>4550204632</v>
      </c>
      <c r="H136" s="81" t="s">
        <v>1596</v>
      </c>
      <c r="I136" s="78" t="s">
        <v>1597</v>
      </c>
      <c r="J136" s="78" t="s">
        <v>86</v>
      </c>
      <c r="K136" s="77" t="s">
        <v>86</v>
      </c>
      <c r="L136" s="77" t="s">
        <v>1598</v>
      </c>
      <c r="M136" s="77" t="s">
        <v>1599</v>
      </c>
      <c r="N136" s="97" t="s">
        <v>1600</v>
      </c>
      <c r="O136" s="83">
        <v>8001219</v>
      </c>
      <c r="P136" s="14"/>
      <c r="Q136" s="14"/>
      <c r="R136" s="16"/>
      <c r="S136" s="29"/>
      <c r="T136" s="18"/>
      <c r="U136" s="18"/>
      <c r="V136" s="19"/>
    </row>
    <row r="137" spans="1:22" ht="15" x14ac:dyDescent="0.25">
      <c r="A137" s="15" t="str">
        <f t="shared" si="2"/>
        <v>PETRONELLA OBERHOLZER</v>
      </c>
      <c r="B137" s="75">
        <v>136</v>
      </c>
      <c r="C137" s="76" t="s">
        <v>1601</v>
      </c>
      <c r="D137" s="77" t="s">
        <v>1602</v>
      </c>
      <c r="E137" s="78"/>
      <c r="F137" s="79"/>
      <c r="G137" s="80"/>
      <c r="H137" s="81" t="s">
        <v>1603</v>
      </c>
      <c r="I137" s="78" t="s">
        <v>1604</v>
      </c>
      <c r="J137" s="78" t="s">
        <v>1605</v>
      </c>
      <c r="K137" s="77" t="s">
        <v>86</v>
      </c>
      <c r="L137" s="77"/>
      <c r="M137" s="77"/>
      <c r="N137" s="97" t="s">
        <v>1606</v>
      </c>
      <c r="O137" s="83"/>
      <c r="S137" s="48"/>
      <c r="T137" s="31"/>
      <c r="U137" s="19"/>
      <c r="V137" s="19"/>
    </row>
    <row r="138" spans="1:22" ht="15" x14ac:dyDescent="0.25">
      <c r="A138" s="15" t="str">
        <f t="shared" si="2"/>
        <v>PHOKOANE SALAMINA TSOKU</v>
      </c>
      <c r="B138" s="64">
        <v>137</v>
      </c>
      <c r="C138" s="76" t="s">
        <v>1607</v>
      </c>
      <c r="D138" s="77" t="s">
        <v>1608</v>
      </c>
      <c r="E138" s="78"/>
      <c r="F138" s="79"/>
      <c r="G138" s="80"/>
      <c r="H138" s="81" t="s">
        <v>1609</v>
      </c>
      <c r="I138" s="78" t="s">
        <v>1610</v>
      </c>
      <c r="J138" s="77" t="s">
        <v>987</v>
      </c>
      <c r="K138" s="77" t="s">
        <v>618</v>
      </c>
      <c r="L138" s="77"/>
      <c r="M138" s="77"/>
      <c r="N138" s="84" t="s">
        <v>1611</v>
      </c>
      <c r="O138" s="83" t="s">
        <v>1612</v>
      </c>
      <c r="S138" s="48"/>
      <c r="T138" s="31"/>
      <c r="U138" s="19"/>
      <c r="V138" s="19"/>
    </row>
    <row r="139" spans="1:22" ht="15" x14ac:dyDescent="0.25">
      <c r="A139" s="15" t="str">
        <f t="shared" si="2"/>
        <v>PHOPHI THUBAKGALE</v>
      </c>
      <c r="B139" s="75">
        <v>138</v>
      </c>
      <c r="C139" s="76" t="s">
        <v>1613</v>
      </c>
      <c r="D139" s="77" t="s">
        <v>1614</v>
      </c>
      <c r="E139" s="78" t="s">
        <v>1615</v>
      </c>
      <c r="F139" s="79"/>
      <c r="G139" s="80"/>
      <c r="H139" s="81" t="s">
        <v>1616</v>
      </c>
      <c r="I139" s="78"/>
      <c r="J139" s="77" t="s">
        <v>708</v>
      </c>
      <c r="K139" s="77" t="s">
        <v>847</v>
      </c>
      <c r="L139" s="77" t="s">
        <v>1617</v>
      </c>
      <c r="M139" s="82" t="s">
        <v>1617</v>
      </c>
      <c r="N139" s="82" t="s">
        <v>1618</v>
      </c>
      <c r="O139" s="83" t="s">
        <v>1619</v>
      </c>
      <c r="P139" s="24"/>
      <c r="Q139" s="24"/>
      <c r="R139" s="24"/>
      <c r="S139" s="36"/>
      <c r="T139" s="31"/>
      <c r="U139" s="19"/>
      <c r="V139" s="19"/>
    </row>
    <row r="140" spans="1:22" ht="15" x14ac:dyDescent="0.25">
      <c r="A140" s="15" t="str">
        <f t="shared" si="2"/>
        <v>REBECCA LEKETI</v>
      </c>
      <c r="B140" s="64">
        <v>139</v>
      </c>
      <c r="C140" s="76" t="s">
        <v>1620</v>
      </c>
      <c r="D140" s="77" t="s">
        <v>1621</v>
      </c>
      <c r="E140" s="78" t="s">
        <v>1622</v>
      </c>
      <c r="F140" s="79" t="s">
        <v>1623</v>
      </c>
      <c r="G140" s="80"/>
      <c r="H140" s="81" t="s">
        <v>1624</v>
      </c>
      <c r="I140" s="78" t="s">
        <v>1625</v>
      </c>
      <c r="J140" s="77" t="s">
        <v>708</v>
      </c>
      <c r="K140" s="77" t="s">
        <v>69</v>
      </c>
      <c r="L140" s="77"/>
      <c r="M140" s="82"/>
      <c r="N140" s="82" t="s">
        <v>1626</v>
      </c>
      <c r="O140" s="83" t="s">
        <v>1627</v>
      </c>
      <c r="P140" s="14"/>
      <c r="Q140" s="28"/>
      <c r="R140" s="28"/>
      <c r="S140" s="17"/>
      <c r="T140" s="14"/>
      <c r="U140" s="14"/>
      <c r="V140" s="19"/>
    </row>
    <row r="141" spans="1:22" ht="15" x14ac:dyDescent="0.25">
      <c r="A141" s="15" t="str">
        <f t="shared" si="2"/>
        <v>REBECCA MODIKWE</v>
      </c>
      <c r="B141" s="75">
        <v>140</v>
      </c>
      <c r="C141" s="76" t="s">
        <v>1620</v>
      </c>
      <c r="D141" s="77" t="s">
        <v>1628</v>
      </c>
      <c r="E141" s="78"/>
      <c r="F141" s="79"/>
      <c r="G141" s="80"/>
      <c r="H141" s="81" t="s">
        <v>1629</v>
      </c>
      <c r="I141" s="78" t="s">
        <v>1630</v>
      </c>
      <c r="J141" s="77" t="s">
        <v>987</v>
      </c>
      <c r="K141" s="78" t="s">
        <v>1631</v>
      </c>
      <c r="L141" s="77" t="s">
        <v>1632</v>
      </c>
      <c r="M141" s="82"/>
      <c r="N141" s="82" t="s">
        <v>1633</v>
      </c>
      <c r="O141" s="83" t="s">
        <v>1634</v>
      </c>
      <c r="P141" s="14"/>
      <c r="Q141" s="28"/>
      <c r="R141" s="28"/>
      <c r="S141" s="29"/>
      <c r="T141" s="18"/>
      <c r="U141" s="14"/>
      <c r="V141" s="19"/>
    </row>
    <row r="142" spans="1:22" ht="15" x14ac:dyDescent="0.25">
      <c r="A142" s="15" t="str">
        <f t="shared" si="2"/>
        <v>RENATE WANNENBURG</v>
      </c>
      <c r="B142" s="64">
        <v>141</v>
      </c>
      <c r="C142" s="76" t="s">
        <v>1635</v>
      </c>
      <c r="D142" s="77" t="s">
        <v>1636</v>
      </c>
      <c r="E142" s="78"/>
      <c r="F142" s="79"/>
      <c r="G142" s="80"/>
      <c r="H142" s="81" t="s">
        <v>1637</v>
      </c>
      <c r="I142" s="78" t="s">
        <v>1638</v>
      </c>
      <c r="J142" s="77" t="s">
        <v>708</v>
      </c>
      <c r="K142" s="77" t="s">
        <v>69</v>
      </c>
      <c r="L142" s="77"/>
      <c r="M142" s="77" t="s">
        <v>1639</v>
      </c>
      <c r="N142" s="84" t="s">
        <v>1640</v>
      </c>
      <c r="O142" s="83" t="s">
        <v>1641</v>
      </c>
      <c r="P142" s="14"/>
      <c r="Q142" s="14"/>
      <c r="R142" s="16"/>
      <c r="S142" s="17"/>
      <c r="T142" s="18"/>
      <c r="U142" s="18"/>
      <c r="V142" s="19"/>
    </row>
    <row r="143" spans="1:22" ht="15" x14ac:dyDescent="0.25">
      <c r="A143" s="15" t="str">
        <f t="shared" si="2"/>
        <v>RENE BADENHORST</v>
      </c>
      <c r="B143" s="75">
        <v>142</v>
      </c>
      <c r="C143" s="76" t="s">
        <v>1642</v>
      </c>
      <c r="D143" s="77" t="s">
        <v>1643</v>
      </c>
      <c r="E143" s="78"/>
      <c r="F143" s="79"/>
      <c r="G143" s="80"/>
      <c r="H143" s="81" t="s">
        <v>1644</v>
      </c>
      <c r="I143" s="78" t="s">
        <v>1645</v>
      </c>
      <c r="J143" s="77" t="s">
        <v>826</v>
      </c>
      <c r="K143" s="77" t="s">
        <v>761</v>
      </c>
      <c r="L143" s="77"/>
      <c r="M143" s="77"/>
      <c r="N143" s="84" t="s">
        <v>1646</v>
      </c>
      <c r="O143" s="83"/>
      <c r="P143" s="24"/>
      <c r="Q143" s="24"/>
      <c r="R143" s="24"/>
      <c r="S143" s="43"/>
      <c r="T143" s="25"/>
      <c r="U143" s="24"/>
      <c r="V143" s="19"/>
    </row>
    <row r="144" spans="1:22" ht="15" x14ac:dyDescent="0.25">
      <c r="A144" s="15" t="str">
        <f t="shared" si="2"/>
        <v>RIA SIGAL</v>
      </c>
      <c r="B144" s="64">
        <v>143</v>
      </c>
      <c r="C144" s="76" t="s">
        <v>1647</v>
      </c>
      <c r="D144" s="77" t="s">
        <v>1648</v>
      </c>
      <c r="E144" s="78"/>
      <c r="F144" s="79"/>
      <c r="G144" s="80"/>
      <c r="H144" s="81" t="s">
        <v>1649</v>
      </c>
      <c r="I144" s="78" t="s">
        <v>1650</v>
      </c>
      <c r="J144" s="77" t="s">
        <v>1651</v>
      </c>
      <c r="K144" s="77" t="s">
        <v>24</v>
      </c>
      <c r="L144" s="77" t="s">
        <v>1652</v>
      </c>
      <c r="M144" s="77" t="s">
        <v>1653</v>
      </c>
      <c r="N144" s="84" t="s">
        <v>1654</v>
      </c>
      <c r="O144" s="83" t="s">
        <v>1655</v>
      </c>
      <c r="P144" s="24"/>
      <c r="Q144" s="24"/>
      <c r="R144" s="24"/>
      <c r="S144" s="36"/>
      <c r="T144" s="25"/>
      <c r="U144" s="24"/>
      <c r="V144" s="19"/>
    </row>
    <row r="145" spans="1:22" ht="15" x14ac:dyDescent="0.25">
      <c r="A145" s="15" t="str">
        <f t="shared" si="2"/>
        <v>RINA FOURIE</v>
      </c>
      <c r="B145" s="75">
        <v>144</v>
      </c>
      <c r="C145" s="76" t="s">
        <v>1656</v>
      </c>
      <c r="D145" s="77" t="s">
        <v>948</v>
      </c>
      <c r="E145" s="78" t="s">
        <v>1657</v>
      </c>
      <c r="F145" s="79"/>
      <c r="G145" s="80"/>
      <c r="H145" s="90" t="s">
        <v>1658</v>
      </c>
      <c r="I145" s="78" t="s">
        <v>1659</v>
      </c>
      <c r="J145" s="77" t="s">
        <v>1145</v>
      </c>
      <c r="K145" s="77" t="s">
        <v>77</v>
      </c>
      <c r="L145" s="77"/>
      <c r="M145" s="77" t="s">
        <v>1660</v>
      </c>
      <c r="N145" s="84" t="s">
        <v>1661</v>
      </c>
      <c r="O145" s="83">
        <v>8849722</v>
      </c>
      <c r="S145" s="48"/>
      <c r="T145" s="31"/>
      <c r="U145" s="19"/>
      <c r="V145" s="19"/>
    </row>
    <row r="146" spans="1:22" ht="15" x14ac:dyDescent="0.25">
      <c r="A146" s="15" t="str">
        <f t="shared" si="2"/>
        <v>RINA SCHOEMAN</v>
      </c>
      <c r="B146" s="64">
        <v>145</v>
      </c>
      <c r="C146" s="76" t="s">
        <v>1656</v>
      </c>
      <c r="D146" s="77" t="s">
        <v>1047</v>
      </c>
      <c r="E146" s="78"/>
      <c r="F146" s="79"/>
      <c r="G146" s="80"/>
      <c r="H146" s="81" t="s">
        <v>1662</v>
      </c>
      <c r="I146" s="78" t="s">
        <v>1663</v>
      </c>
      <c r="J146" s="77" t="s">
        <v>90</v>
      </c>
      <c r="K146" s="77" t="s">
        <v>90</v>
      </c>
      <c r="L146" s="77"/>
      <c r="M146" s="77" t="s">
        <v>1664</v>
      </c>
      <c r="N146" s="84"/>
      <c r="O146" s="83"/>
      <c r="P146" s="32"/>
      <c r="Q146" s="32"/>
      <c r="R146" s="32"/>
      <c r="S146" s="52"/>
      <c r="T146" s="25"/>
      <c r="U146" s="24"/>
      <c r="V146" s="19"/>
    </row>
    <row r="147" spans="1:22" ht="15" x14ac:dyDescent="0.25">
      <c r="A147" s="15" t="str">
        <f t="shared" si="2"/>
        <v>RONEL VAN DER WESTHUIZEN</v>
      </c>
      <c r="B147" s="75">
        <v>146</v>
      </c>
      <c r="C147" s="76" t="s">
        <v>1665</v>
      </c>
      <c r="D147" s="77" t="s">
        <v>882</v>
      </c>
      <c r="E147" s="78" t="s">
        <v>1666</v>
      </c>
      <c r="F147" s="77" t="s">
        <v>1667</v>
      </c>
      <c r="G147" s="80">
        <v>4190145690</v>
      </c>
      <c r="H147" s="81" t="s">
        <v>1668</v>
      </c>
      <c r="I147" s="78" t="s">
        <v>1669</v>
      </c>
      <c r="J147" s="77" t="s">
        <v>1670</v>
      </c>
      <c r="K147" s="77" t="s">
        <v>82</v>
      </c>
      <c r="L147" s="77" t="s">
        <v>1671</v>
      </c>
      <c r="M147" s="77" t="s">
        <v>1672</v>
      </c>
      <c r="N147" s="84"/>
      <c r="O147" s="83" t="s">
        <v>1673</v>
      </c>
      <c r="P147" s="24"/>
      <c r="Q147" s="24"/>
      <c r="R147" s="24"/>
      <c r="S147" s="26"/>
      <c r="T147" s="25"/>
      <c r="U147" s="24"/>
      <c r="V147" s="19"/>
    </row>
    <row r="148" spans="1:22" ht="15" x14ac:dyDescent="0.25">
      <c r="A148" s="15" t="str">
        <f t="shared" si="2"/>
        <v>RONEL VOLSCHENK</v>
      </c>
      <c r="B148" s="64">
        <v>147</v>
      </c>
      <c r="C148" s="76" t="s">
        <v>1665</v>
      </c>
      <c r="D148" s="77" t="s">
        <v>1674</v>
      </c>
      <c r="E148" s="78" t="s">
        <v>905</v>
      </c>
      <c r="F148" s="79"/>
      <c r="G148" s="80"/>
      <c r="H148" s="81" t="s">
        <v>906</v>
      </c>
      <c r="I148" s="78" t="s">
        <v>907</v>
      </c>
      <c r="J148" s="77" t="s">
        <v>908</v>
      </c>
      <c r="K148" s="77" t="s">
        <v>73</v>
      </c>
      <c r="L148" s="84"/>
      <c r="M148" s="84" t="s">
        <v>909</v>
      </c>
      <c r="N148" s="77" t="s">
        <v>910</v>
      </c>
      <c r="O148" s="80"/>
      <c r="P148" s="14"/>
      <c r="Q148" s="14"/>
      <c r="R148" s="16"/>
      <c r="S148" s="17"/>
      <c r="T148" s="18"/>
      <c r="U148" s="18"/>
      <c r="V148" s="19"/>
    </row>
    <row r="149" spans="1:22" ht="15" x14ac:dyDescent="0.25">
      <c r="A149" s="15" t="str">
        <f t="shared" si="2"/>
        <v>ROUXLE NEL</v>
      </c>
      <c r="B149" s="75">
        <v>148</v>
      </c>
      <c r="C149" s="76" t="s">
        <v>1675</v>
      </c>
      <c r="D149" s="77" t="s">
        <v>1676</v>
      </c>
      <c r="E149" s="78" t="s">
        <v>1677</v>
      </c>
      <c r="F149" s="79"/>
      <c r="G149" s="80">
        <v>4110207752</v>
      </c>
      <c r="H149" s="81" t="s">
        <v>1678</v>
      </c>
      <c r="I149" s="78" t="s">
        <v>1679</v>
      </c>
      <c r="J149" s="77" t="s">
        <v>1680</v>
      </c>
      <c r="K149" s="77" t="s">
        <v>86</v>
      </c>
      <c r="L149" s="84" t="s">
        <v>1681</v>
      </c>
      <c r="M149" s="84" t="s">
        <v>1682</v>
      </c>
      <c r="N149" s="77" t="s">
        <v>1683</v>
      </c>
      <c r="O149" s="80">
        <v>8813574</v>
      </c>
      <c r="P149" s="14"/>
      <c r="Q149" s="14"/>
      <c r="R149" s="16"/>
      <c r="S149" s="17"/>
      <c r="T149" s="18"/>
      <c r="U149" s="18"/>
      <c r="V149" s="19"/>
    </row>
    <row r="150" spans="1:22" ht="15" x14ac:dyDescent="0.25">
      <c r="A150" s="15" t="str">
        <f t="shared" si="2"/>
        <v>SALOME HORN</v>
      </c>
      <c r="B150" s="64">
        <v>149</v>
      </c>
      <c r="C150" s="76" t="s">
        <v>1684</v>
      </c>
      <c r="D150" s="77" t="s">
        <v>1685</v>
      </c>
      <c r="E150" s="78"/>
      <c r="F150" s="79"/>
      <c r="G150" s="80"/>
      <c r="H150" s="81" t="s">
        <v>1686</v>
      </c>
      <c r="I150" s="78"/>
      <c r="J150" s="77" t="s">
        <v>1687</v>
      </c>
      <c r="K150" s="77" t="s">
        <v>73</v>
      </c>
      <c r="L150" s="84"/>
      <c r="M150" s="84"/>
      <c r="N150" s="77"/>
      <c r="O150" s="80"/>
      <c r="P150" s="24"/>
      <c r="Q150" s="24"/>
      <c r="R150" s="24"/>
      <c r="S150" s="26"/>
      <c r="T150" s="25"/>
      <c r="U150" s="24"/>
      <c r="V150" s="19"/>
    </row>
    <row r="151" spans="1:22" ht="15" x14ac:dyDescent="0.25">
      <c r="A151" s="15" t="str">
        <f t="shared" si="2"/>
        <v>SAMUEL GADEBE</v>
      </c>
      <c r="B151" s="75">
        <v>150</v>
      </c>
      <c r="C151" s="76" t="s">
        <v>1688</v>
      </c>
      <c r="D151" s="77" t="s">
        <v>1689</v>
      </c>
      <c r="E151" s="78"/>
      <c r="F151" s="79"/>
      <c r="G151" s="80"/>
      <c r="H151" s="90" t="s">
        <v>1690</v>
      </c>
      <c r="I151" s="78"/>
      <c r="J151" s="77" t="s">
        <v>987</v>
      </c>
      <c r="K151" s="77" t="s">
        <v>618</v>
      </c>
      <c r="L151" s="84"/>
      <c r="M151" s="84"/>
      <c r="N151" s="77" t="s">
        <v>1691</v>
      </c>
      <c r="O151" s="80"/>
      <c r="S151" s="47"/>
      <c r="T151" s="31"/>
      <c r="U151" s="19"/>
      <c r="V151" s="19"/>
    </row>
    <row r="152" spans="1:22" ht="15" x14ac:dyDescent="0.25">
      <c r="A152" s="15" t="str">
        <f t="shared" si="2"/>
        <v>SANDRA CHETTY</v>
      </c>
      <c r="B152" s="64">
        <v>151</v>
      </c>
      <c r="C152" s="76" t="s">
        <v>1692</v>
      </c>
      <c r="D152" s="77" t="s">
        <v>1693</v>
      </c>
      <c r="E152" s="78"/>
      <c r="F152" s="79"/>
      <c r="G152" s="80"/>
      <c r="H152" s="81" t="s">
        <v>1694</v>
      </c>
      <c r="I152" s="78" t="s">
        <v>1695</v>
      </c>
      <c r="J152" s="77" t="s">
        <v>1696</v>
      </c>
      <c r="K152" s="77" t="s">
        <v>1697</v>
      </c>
      <c r="L152" s="84" t="s">
        <v>1698</v>
      </c>
      <c r="M152" s="84"/>
      <c r="N152" s="77" t="s">
        <v>1699</v>
      </c>
      <c r="O152" s="80">
        <v>8853835</v>
      </c>
      <c r="S152" s="47"/>
      <c r="T152" s="31"/>
      <c r="U152" s="19"/>
      <c r="V152" s="19"/>
    </row>
    <row r="153" spans="1:22" ht="15" x14ac:dyDescent="0.25">
      <c r="A153" s="15" t="str">
        <f t="shared" si="2"/>
        <v>SANDRA COETZEE</v>
      </c>
      <c r="B153" s="75">
        <v>152</v>
      </c>
      <c r="C153" s="76" t="s">
        <v>1692</v>
      </c>
      <c r="D153" s="77" t="s">
        <v>1444</v>
      </c>
      <c r="E153" s="78" t="s">
        <v>1700</v>
      </c>
      <c r="F153" s="79"/>
      <c r="G153" s="80"/>
      <c r="H153" s="81" t="s">
        <v>1701</v>
      </c>
      <c r="I153" s="78" t="s">
        <v>1702</v>
      </c>
      <c r="J153" s="78" t="s">
        <v>1703</v>
      </c>
      <c r="K153" s="77" t="s">
        <v>77</v>
      </c>
      <c r="L153" s="84" t="s">
        <v>1704</v>
      </c>
      <c r="M153" s="84" t="s">
        <v>1705</v>
      </c>
      <c r="N153" s="77" t="s">
        <v>1706</v>
      </c>
      <c r="O153" s="83" t="s">
        <v>1707</v>
      </c>
      <c r="S153" s="47"/>
      <c r="T153" s="31"/>
      <c r="U153" s="19"/>
      <c r="V153" s="19"/>
    </row>
    <row r="154" spans="1:22" ht="15" x14ac:dyDescent="0.25">
      <c r="A154" s="15" t="str">
        <f t="shared" si="2"/>
        <v>SHARLETTE CULLIS</v>
      </c>
      <c r="B154" s="64">
        <v>153</v>
      </c>
      <c r="C154" s="76" t="s">
        <v>1708</v>
      </c>
      <c r="D154" s="77" t="s">
        <v>1709</v>
      </c>
      <c r="E154" s="78"/>
      <c r="F154" s="79"/>
      <c r="G154" s="80"/>
      <c r="H154" s="81" t="s">
        <v>1710</v>
      </c>
      <c r="I154" s="78" t="s">
        <v>1711</v>
      </c>
      <c r="J154" s="77" t="s">
        <v>126</v>
      </c>
      <c r="K154" s="77" t="s">
        <v>126</v>
      </c>
      <c r="L154" s="77"/>
      <c r="M154" s="82"/>
      <c r="N154" s="82" t="s">
        <v>1712</v>
      </c>
      <c r="O154" s="80"/>
      <c r="S154" s="47"/>
      <c r="T154" s="31"/>
      <c r="U154" s="19"/>
      <c r="V154" s="19"/>
    </row>
    <row r="155" spans="1:22" ht="15" x14ac:dyDescent="0.25">
      <c r="A155" s="15" t="str">
        <f t="shared" si="2"/>
        <v>SHARON PILLAY</v>
      </c>
      <c r="B155" s="75">
        <v>154</v>
      </c>
      <c r="C155" s="76" t="s">
        <v>1713</v>
      </c>
      <c r="D155" s="77" t="s">
        <v>1714</v>
      </c>
      <c r="E155" s="78" t="s">
        <v>1715</v>
      </c>
      <c r="F155" s="79"/>
      <c r="G155" s="80"/>
      <c r="H155" s="81" t="s">
        <v>1716</v>
      </c>
      <c r="I155" s="78" t="s">
        <v>1717</v>
      </c>
      <c r="J155" s="77" t="s">
        <v>1718</v>
      </c>
      <c r="K155" s="78" t="s">
        <v>1719</v>
      </c>
      <c r="L155" s="77" t="s">
        <v>1720</v>
      </c>
      <c r="M155" s="77" t="s">
        <v>1721</v>
      </c>
      <c r="N155" s="97" t="s">
        <v>1722</v>
      </c>
      <c r="O155" s="83" t="s">
        <v>1723</v>
      </c>
      <c r="S155" s="47"/>
      <c r="T155" s="31"/>
      <c r="U155" s="19"/>
      <c r="V155" s="19"/>
    </row>
    <row r="156" spans="1:22" ht="15" x14ac:dyDescent="0.25">
      <c r="A156" s="15" t="str">
        <f t="shared" si="2"/>
        <v>SHARON HARBANS</v>
      </c>
      <c r="B156" s="64">
        <v>155</v>
      </c>
      <c r="C156" s="76" t="s">
        <v>1713</v>
      </c>
      <c r="D156" s="77" t="s">
        <v>1724</v>
      </c>
      <c r="E156" s="78"/>
      <c r="F156" s="79"/>
      <c r="G156" s="80"/>
      <c r="H156" s="81" t="s">
        <v>1725</v>
      </c>
      <c r="I156" s="78" t="s">
        <v>1726</v>
      </c>
      <c r="J156" s="78" t="s">
        <v>1727</v>
      </c>
      <c r="K156" s="77" t="s">
        <v>114</v>
      </c>
      <c r="L156" s="84"/>
      <c r="M156" s="84" t="s">
        <v>1728</v>
      </c>
      <c r="N156" s="77" t="s">
        <v>1729</v>
      </c>
      <c r="O156" s="83" t="s">
        <v>1730</v>
      </c>
      <c r="S156" s="47"/>
      <c r="T156" s="31"/>
      <c r="U156" s="19"/>
      <c r="V156" s="19"/>
    </row>
    <row r="157" spans="1:22" ht="15" x14ac:dyDescent="0.25">
      <c r="A157" s="15" t="str">
        <f t="shared" si="2"/>
        <v>SHERALYM SAJIWAN</v>
      </c>
      <c r="B157" s="75">
        <v>156</v>
      </c>
      <c r="C157" s="76" t="s">
        <v>1731</v>
      </c>
      <c r="D157" s="77" t="s">
        <v>1732</v>
      </c>
      <c r="E157" s="78"/>
      <c r="F157" s="79"/>
      <c r="G157" s="80"/>
      <c r="H157" s="81" t="s">
        <v>1733</v>
      </c>
      <c r="I157" s="78" t="s">
        <v>1734</v>
      </c>
      <c r="J157" s="78" t="s">
        <v>1244</v>
      </c>
      <c r="K157" s="77" t="s">
        <v>114</v>
      </c>
      <c r="L157" s="84" t="s">
        <v>1735</v>
      </c>
      <c r="M157" s="84"/>
      <c r="N157" s="77" t="s">
        <v>1736</v>
      </c>
      <c r="O157" s="83" t="s">
        <v>1737</v>
      </c>
      <c r="S157" s="47"/>
      <c r="T157" s="31"/>
      <c r="U157" s="19"/>
      <c r="V157" s="19"/>
    </row>
    <row r="158" spans="1:22" ht="15" x14ac:dyDescent="0.25">
      <c r="A158" s="15" t="str">
        <f t="shared" si="2"/>
        <v>SIEGIE FITZJOHN</v>
      </c>
      <c r="B158" s="64">
        <v>157</v>
      </c>
      <c r="C158" s="76" t="s">
        <v>1738</v>
      </c>
      <c r="D158" s="77" t="s">
        <v>1739</v>
      </c>
      <c r="E158" s="78" t="s">
        <v>1740</v>
      </c>
      <c r="F158" s="79"/>
      <c r="G158" s="80">
        <v>4160205029</v>
      </c>
      <c r="H158" s="81" t="s">
        <v>1741</v>
      </c>
      <c r="I158" s="78" t="s">
        <v>1742</v>
      </c>
      <c r="J158" s="77" t="s">
        <v>1567</v>
      </c>
      <c r="K158" s="77" t="s">
        <v>99</v>
      </c>
      <c r="L158" s="92" t="s">
        <v>1743</v>
      </c>
      <c r="M158" s="92" t="s">
        <v>1744</v>
      </c>
      <c r="N158" s="94" t="s">
        <v>1745</v>
      </c>
      <c r="O158" s="80">
        <v>8001510</v>
      </c>
      <c r="S158" s="47"/>
      <c r="T158" s="31"/>
      <c r="U158" s="19"/>
      <c r="V158" s="19"/>
    </row>
    <row r="159" spans="1:22" ht="15" x14ac:dyDescent="0.25">
      <c r="A159" s="15" t="str">
        <f t="shared" si="2"/>
        <v>SONIA AINSLIE</v>
      </c>
      <c r="B159" s="75">
        <v>158</v>
      </c>
      <c r="C159" s="76" t="s">
        <v>1746</v>
      </c>
      <c r="D159" s="77" t="s">
        <v>1747</v>
      </c>
      <c r="E159" s="78"/>
      <c r="F159" s="79"/>
      <c r="G159" s="80"/>
      <c r="H159" s="81" t="s">
        <v>1748</v>
      </c>
      <c r="I159" s="78" t="s">
        <v>1749</v>
      </c>
      <c r="J159" s="77" t="s">
        <v>1750</v>
      </c>
      <c r="K159" s="77" t="s">
        <v>126</v>
      </c>
      <c r="L159" s="77" t="s">
        <v>1751</v>
      </c>
      <c r="M159" s="77" t="s">
        <v>1751</v>
      </c>
      <c r="N159" s="84" t="s">
        <v>1752</v>
      </c>
      <c r="O159" s="83" t="s">
        <v>1753</v>
      </c>
      <c r="S159" s="47"/>
      <c r="T159" s="31"/>
      <c r="U159" s="19"/>
      <c r="V159" s="19"/>
    </row>
    <row r="160" spans="1:22" ht="15" x14ac:dyDescent="0.25">
      <c r="A160" s="15" t="str">
        <f t="shared" si="2"/>
        <v>STELLA THERES</v>
      </c>
      <c r="B160" s="64">
        <v>159</v>
      </c>
      <c r="C160" s="76" t="s">
        <v>1754</v>
      </c>
      <c r="D160" s="77" t="s">
        <v>1755</v>
      </c>
      <c r="E160" s="78" t="s">
        <v>1756</v>
      </c>
      <c r="F160" s="79"/>
      <c r="G160" s="80"/>
      <c r="H160" s="81" t="s">
        <v>1757</v>
      </c>
      <c r="I160" s="78" t="s">
        <v>1758</v>
      </c>
      <c r="J160" s="77" t="s">
        <v>708</v>
      </c>
      <c r="K160" s="77" t="s">
        <v>69</v>
      </c>
      <c r="L160" s="77" t="s">
        <v>1759</v>
      </c>
      <c r="M160" s="77"/>
      <c r="N160" s="84" t="s">
        <v>1760</v>
      </c>
      <c r="O160" s="83"/>
      <c r="S160" s="47"/>
      <c r="T160" s="31"/>
      <c r="U160" s="19"/>
      <c r="V160" s="19"/>
    </row>
    <row r="161" spans="1:22" ht="15" x14ac:dyDescent="0.25">
      <c r="A161" s="15" t="str">
        <f t="shared" si="2"/>
        <v>SUNA VAN DEVENTER</v>
      </c>
      <c r="B161" s="75">
        <v>160</v>
      </c>
      <c r="C161" s="76" t="s">
        <v>1761</v>
      </c>
      <c r="D161" s="77" t="s">
        <v>1762</v>
      </c>
      <c r="E161" s="78"/>
      <c r="F161" s="79"/>
      <c r="G161" s="80"/>
      <c r="H161" s="81" t="s">
        <v>1763</v>
      </c>
      <c r="I161" s="78" t="s">
        <v>1764</v>
      </c>
      <c r="J161" s="77" t="s">
        <v>1765</v>
      </c>
      <c r="K161" s="77" t="s">
        <v>11</v>
      </c>
      <c r="L161" s="77" t="s">
        <v>1766</v>
      </c>
      <c r="M161" s="77" t="s">
        <v>1767</v>
      </c>
      <c r="N161" s="84" t="s">
        <v>1768</v>
      </c>
      <c r="O161" s="83"/>
      <c r="S161" s="47"/>
      <c r="T161" s="31"/>
      <c r="U161" s="19"/>
      <c r="V161" s="19"/>
    </row>
    <row r="162" spans="1:22" ht="15" x14ac:dyDescent="0.25">
      <c r="A162" s="15" t="str">
        <f t="shared" si="2"/>
        <v>SURETHA WRIGHT</v>
      </c>
      <c r="B162" s="64">
        <v>161</v>
      </c>
      <c r="C162" s="76" t="s">
        <v>1769</v>
      </c>
      <c r="D162" s="77" t="s">
        <v>1770</v>
      </c>
      <c r="E162" s="78"/>
      <c r="F162" s="79"/>
      <c r="G162" s="80"/>
      <c r="H162" s="81" t="s">
        <v>1771</v>
      </c>
      <c r="I162" s="78" t="s">
        <v>1772</v>
      </c>
      <c r="J162" s="77" t="s">
        <v>126</v>
      </c>
      <c r="K162" s="77" t="s">
        <v>126</v>
      </c>
      <c r="L162" s="92" t="s">
        <v>1773</v>
      </c>
      <c r="M162" s="92" t="s">
        <v>1773</v>
      </c>
      <c r="N162" s="84" t="s">
        <v>1774</v>
      </c>
      <c r="O162" s="83"/>
      <c r="S162" s="47"/>
      <c r="T162" s="31"/>
      <c r="U162" s="19"/>
      <c r="V162" s="19"/>
    </row>
    <row r="163" spans="1:22" ht="15" x14ac:dyDescent="0.25">
      <c r="A163" s="15" t="str">
        <f t="shared" si="2"/>
        <v>SUSAN THIART</v>
      </c>
      <c r="B163" s="75">
        <v>162</v>
      </c>
      <c r="C163" s="76" t="s">
        <v>1775</v>
      </c>
      <c r="D163" s="77" t="s">
        <v>1776</v>
      </c>
      <c r="E163" s="78"/>
      <c r="F163" s="79"/>
      <c r="G163" s="80"/>
      <c r="H163" s="81" t="s">
        <v>1777</v>
      </c>
      <c r="I163" s="78" t="s">
        <v>1778</v>
      </c>
      <c r="J163" s="77" t="s">
        <v>1779</v>
      </c>
      <c r="K163" s="77" t="s">
        <v>61</v>
      </c>
      <c r="L163" s="77"/>
      <c r="M163" s="77"/>
      <c r="N163" s="84" t="s">
        <v>1780</v>
      </c>
      <c r="O163" s="83">
        <v>8817081</v>
      </c>
      <c r="S163" s="47"/>
      <c r="T163" s="31"/>
      <c r="U163" s="19"/>
      <c r="V163" s="19"/>
    </row>
    <row r="164" spans="1:22" ht="15" x14ac:dyDescent="0.25">
      <c r="A164" s="15" t="str">
        <f t="shared" si="2"/>
        <v>THANDIWE ROOI</v>
      </c>
      <c r="B164" s="64">
        <v>163</v>
      </c>
      <c r="C164" s="76" t="s">
        <v>1781</v>
      </c>
      <c r="D164" s="77" t="s">
        <v>1476</v>
      </c>
      <c r="E164" s="78" t="s">
        <v>1782</v>
      </c>
      <c r="F164" s="79"/>
      <c r="G164" s="80"/>
      <c r="H164" s="90" t="s">
        <v>1783</v>
      </c>
      <c r="I164" s="78" t="s">
        <v>1784</v>
      </c>
      <c r="J164" s="77" t="s">
        <v>1785</v>
      </c>
      <c r="K164" s="77" t="s">
        <v>145</v>
      </c>
      <c r="L164" s="77"/>
      <c r="M164" s="77"/>
      <c r="N164" s="84" t="s">
        <v>1786</v>
      </c>
      <c r="O164" s="83" t="s">
        <v>1787</v>
      </c>
      <c r="S164" s="47"/>
      <c r="T164" s="31"/>
      <c r="U164" s="19"/>
      <c r="V164" s="19"/>
    </row>
    <row r="165" spans="1:22" ht="15" x14ac:dyDescent="0.25">
      <c r="A165" s="15" t="str">
        <f t="shared" si="2"/>
        <v>TM DE JONGE</v>
      </c>
      <c r="B165" s="75">
        <v>164</v>
      </c>
      <c r="C165" s="76" t="s">
        <v>1788</v>
      </c>
      <c r="D165" s="77" t="s">
        <v>1789</v>
      </c>
      <c r="E165" s="78" t="s">
        <v>1790</v>
      </c>
      <c r="F165" s="79"/>
      <c r="G165" s="80">
        <v>4940217310</v>
      </c>
      <c r="H165" s="90" t="s">
        <v>1791</v>
      </c>
      <c r="I165" s="78" t="s">
        <v>1792</v>
      </c>
      <c r="J165" s="77" t="s">
        <v>1793</v>
      </c>
      <c r="K165" s="77" t="s">
        <v>73</v>
      </c>
      <c r="L165" s="77" t="s">
        <v>1794</v>
      </c>
      <c r="M165" s="77" t="s">
        <v>1795</v>
      </c>
      <c r="N165" s="84"/>
      <c r="O165" s="83" t="s">
        <v>1796</v>
      </c>
      <c r="S165" s="47"/>
      <c r="T165" s="31"/>
      <c r="U165" s="19"/>
      <c r="V165" s="19"/>
    </row>
    <row r="166" spans="1:22" ht="15" x14ac:dyDescent="0.25">
      <c r="A166" s="15" t="str">
        <f t="shared" si="2"/>
        <v>TONIA BADENHORST</v>
      </c>
      <c r="B166" s="64">
        <v>165</v>
      </c>
      <c r="C166" s="76" t="s">
        <v>1797</v>
      </c>
      <c r="D166" s="77" t="s">
        <v>1643</v>
      </c>
      <c r="E166" s="78"/>
      <c r="F166" s="79"/>
      <c r="G166" s="80"/>
      <c r="H166" s="90" t="s">
        <v>1798</v>
      </c>
      <c r="I166" s="78"/>
      <c r="J166" s="77" t="s">
        <v>1367</v>
      </c>
      <c r="K166" s="77" t="s">
        <v>154</v>
      </c>
      <c r="L166" s="77" t="s">
        <v>1799</v>
      </c>
      <c r="M166" s="77"/>
      <c r="N166" s="84" t="s">
        <v>1800</v>
      </c>
      <c r="O166" s="83"/>
      <c r="S166" s="47"/>
      <c r="T166" s="31"/>
      <c r="U166" s="19"/>
      <c r="V166" s="19"/>
    </row>
    <row r="167" spans="1:22" ht="15" x14ac:dyDescent="0.25">
      <c r="A167" s="15" t="str">
        <f t="shared" si="2"/>
        <v>TRISH IDENSOHN</v>
      </c>
      <c r="B167" s="75">
        <v>166</v>
      </c>
      <c r="C167" s="76" t="s">
        <v>1801</v>
      </c>
      <c r="D167" s="77" t="s">
        <v>1802</v>
      </c>
      <c r="E167" s="78" t="s">
        <v>1803</v>
      </c>
      <c r="F167" s="79" t="s">
        <v>1804</v>
      </c>
      <c r="G167" s="80">
        <v>4960148346</v>
      </c>
      <c r="H167" s="81" t="s">
        <v>1805</v>
      </c>
      <c r="I167" s="78" t="s">
        <v>1806</v>
      </c>
      <c r="J167" s="77" t="s">
        <v>1807</v>
      </c>
      <c r="K167" s="77" t="s">
        <v>114</v>
      </c>
      <c r="L167" s="92" t="s">
        <v>1808</v>
      </c>
      <c r="M167" s="77" t="s">
        <v>1808</v>
      </c>
      <c r="N167" s="84" t="s">
        <v>1809</v>
      </c>
      <c r="O167" s="83" t="s">
        <v>1810</v>
      </c>
      <c r="S167" s="47"/>
      <c r="T167" s="31"/>
      <c r="U167" s="19"/>
      <c r="V167" s="19"/>
    </row>
    <row r="168" spans="1:22" ht="15" x14ac:dyDescent="0.25">
      <c r="A168" s="15" t="str">
        <f t="shared" si="2"/>
        <v>TRUDIE DU PLESSIS</v>
      </c>
      <c r="B168" s="64">
        <v>167</v>
      </c>
      <c r="C168" s="76" t="s">
        <v>1811</v>
      </c>
      <c r="D168" s="77" t="s">
        <v>1812</v>
      </c>
      <c r="E168" s="78"/>
      <c r="F168" s="79"/>
      <c r="G168" s="80"/>
      <c r="H168" s="81" t="s">
        <v>1813</v>
      </c>
      <c r="I168" s="78" t="s">
        <v>1814</v>
      </c>
      <c r="J168" s="77" t="s">
        <v>708</v>
      </c>
      <c r="K168" s="77" t="s">
        <v>61</v>
      </c>
      <c r="L168" s="77" t="s">
        <v>1815</v>
      </c>
      <c r="M168" s="77" t="s">
        <v>1816</v>
      </c>
      <c r="N168" s="84" t="s">
        <v>1817</v>
      </c>
      <c r="O168" s="83" t="s">
        <v>1818</v>
      </c>
      <c r="S168" s="47"/>
      <c r="T168" s="31"/>
      <c r="U168" s="19"/>
      <c r="V168" s="19"/>
    </row>
    <row r="169" spans="1:22" ht="15" x14ac:dyDescent="0.25">
      <c r="A169" s="15" t="str">
        <f t="shared" si="2"/>
        <v>TSHOLOFELO MMUTLE</v>
      </c>
      <c r="B169" s="75">
        <v>168</v>
      </c>
      <c r="C169" s="76" t="s">
        <v>1819</v>
      </c>
      <c r="D169" s="77" t="s">
        <v>1820</v>
      </c>
      <c r="E169" s="78"/>
      <c r="F169" s="79"/>
      <c r="G169" s="80"/>
      <c r="H169" s="81" t="s">
        <v>1821</v>
      </c>
      <c r="I169" s="78" t="s">
        <v>1822</v>
      </c>
      <c r="J169" s="77" t="s">
        <v>1021</v>
      </c>
      <c r="K169" s="77" t="s">
        <v>90</v>
      </c>
      <c r="L169" s="77" t="s">
        <v>1022</v>
      </c>
      <c r="M169" s="77" t="s">
        <v>1823</v>
      </c>
      <c r="N169" s="84" t="s">
        <v>1824</v>
      </c>
      <c r="O169" s="80"/>
      <c r="S169" s="47"/>
      <c r="T169" s="31"/>
      <c r="U169" s="19"/>
      <c r="V169" s="19"/>
    </row>
    <row r="170" spans="1:22" ht="15" x14ac:dyDescent="0.25">
      <c r="A170" s="15" t="str">
        <f t="shared" si="2"/>
        <v>VANESSA PERUMAL</v>
      </c>
      <c r="B170" s="64">
        <v>169</v>
      </c>
      <c r="C170" s="76" t="s">
        <v>1825</v>
      </c>
      <c r="D170" s="77" t="s">
        <v>1826</v>
      </c>
      <c r="E170" s="78" t="s">
        <v>1827</v>
      </c>
      <c r="F170" s="79" t="s">
        <v>1828</v>
      </c>
      <c r="G170" s="80">
        <v>4740241999</v>
      </c>
      <c r="H170" s="81" t="s">
        <v>1829</v>
      </c>
      <c r="I170" s="78" t="s">
        <v>1830</v>
      </c>
      <c r="J170" s="78" t="s">
        <v>1831</v>
      </c>
      <c r="K170" s="77" t="s">
        <v>114</v>
      </c>
      <c r="L170" s="78" t="s">
        <v>1832</v>
      </c>
      <c r="M170" s="77"/>
      <c r="N170" s="84" t="s">
        <v>1833</v>
      </c>
      <c r="O170" s="83" t="s">
        <v>1834</v>
      </c>
      <c r="S170" s="47"/>
      <c r="T170" s="31"/>
      <c r="U170" s="19"/>
      <c r="V170" s="19"/>
    </row>
    <row r="171" spans="1:22" ht="15" x14ac:dyDescent="0.25">
      <c r="A171" s="15" t="str">
        <f t="shared" si="2"/>
        <v>VENETIA RHIND</v>
      </c>
      <c r="B171" s="75">
        <v>170</v>
      </c>
      <c r="C171" s="76" t="s">
        <v>1835</v>
      </c>
      <c r="D171" s="77" t="s">
        <v>1836</v>
      </c>
      <c r="E171" s="78"/>
      <c r="F171" s="79"/>
      <c r="G171" s="80"/>
      <c r="H171" s="81" t="s">
        <v>1837</v>
      </c>
      <c r="I171" s="78" t="s">
        <v>1838</v>
      </c>
      <c r="J171" s="77" t="s">
        <v>1551</v>
      </c>
      <c r="K171" s="77" t="s">
        <v>130</v>
      </c>
      <c r="L171" s="77"/>
      <c r="M171" s="77" t="s">
        <v>1839</v>
      </c>
      <c r="N171" s="84" t="s">
        <v>1840</v>
      </c>
      <c r="O171" s="83"/>
      <c r="S171" s="47"/>
      <c r="T171" s="31"/>
      <c r="U171" s="19"/>
      <c r="V171" s="19"/>
    </row>
    <row r="172" spans="1:22" ht="15" x14ac:dyDescent="0.25">
      <c r="A172" s="15" t="str">
        <f t="shared" si="2"/>
        <v>VIDETTE VENTER</v>
      </c>
      <c r="B172" s="64">
        <v>171</v>
      </c>
      <c r="C172" s="76" t="s">
        <v>1841</v>
      </c>
      <c r="D172" s="77" t="s">
        <v>913</v>
      </c>
      <c r="E172" s="78" t="s">
        <v>941</v>
      </c>
      <c r="F172" s="79"/>
      <c r="G172" s="80"/>
      <c r="H172" s="81" t="s">
        <v>1842</v>
      </c>
      <c r="I172" s="78" t="s">
        <v>1843</v>
      </c>
      <c r="J172" s="77" t="s">
        <v>728</v>
      </c>
      <c r="K172" s="77" t="s">
        <v>73</v>
      </c>
      <c r="L172" s="77"/>
      <c r="M172" s="77" t="s">
        <v>1844</v>
      </c>
      <c r="N172" s="94" t="s">
        <v>1845</v>
      </c>
      <c r="O172" s="83" t="s">
        <v>1846</v>
      </c>
      <c r="S172" s="47"/>
      <c r="T172" s="31"/>
      <c r="U172" s="19"/>
      <c r="V172" s="19"/>
    </row>
    <row r="173" spans="1:22" ht="15" x14ac:dyDescent="0.25">
      <c r="A173" s="15" t="str">
        <f t="shared" si="2"/>
        <v>WENA DE KOCK</v>
      </c>
      <c r="B173" s="75">
        <v>172</v>
      </c>
      <c r="C173" s="76" t="s">
        <v>1847</v>
      </c>
      <c r="D173" s="77" t="s">
        <v>1848</v>
      </c>
      <c r="E173" s="78"/>
      <c r="F173" s="79"/>
      <c r="G173" s="80"/>
      <c r="H173" s="81" t="s">
        <v>1849</v>
      </c>
      <c r="I173" s="78" t="s">
        <v>1850</v>
      </c>
      <c r="J173" s="77" t="s">
        <v>708</v>
      </c>
      <c r="K173" s="77" t="s">
        <v>65</v>
      </c>
      <c r="L173" s="77"/>
      <c r="M173" s="92" t="s">
        <v>1851</v>
      </c>
      <c r="N173" s="94" t="s">
        <v>1852</v>
      </c>
      <c r="O173" s="83" t="s">
        <v>1853</v>
      </c>
      <c r="S173" s="47"/>
      <c r="T173" s="31"/>
      <c r="U173" s="19"/>
      <c r="V173" s="19"/>
    </row>
    <row r="174" spans="1:22" ht="15" x14ac:dyDescent="0.25">
      <c r="A174" s="15" t="str">
        <f t="shared" si="2"/>
        <v>WILMA HEESTERBEEK</v>
      </c>
      <c r="B174" s="64">
        <v>173</v>
      </c>
      <c r="C174" s="76" t="s">
        <v>1854</v>
      </c>
      <c r="D174" s="77" t="s">
        <v>1855</v>
      </c>
      <c r="E174" s="78"/>
      <c r="F174" s="79"/>
      <c r="G174" s="80"/>
      <c r="H174" s="81" t="s">
        <v>1856</v>
      </c>
      <c r="I174" s="78" t="s">
        <v>1857</v>
      </c>
      <c r="J174" s="77" t="s">
        <v>1858</v>
      </c>
      <c r="K174" s="77" t="s">
        <v>24</v>
      </c>
      <c r="L174" s="77"/>
      <c r="M174" s="92"/>
      <c r="N174" s="84" t="s">
        <v>1859</v>
      </c>
      <c r="O174" s="83">
        <v>8805105</v>
      </c>
      <c r="S174" s="47"/>
      <c r="T174" s="31"/>
      <c r="U174" s="19"/>
      <c r="V174" s="19"/>
    </row>
    <row r="175" spans="1:22" ht="15" x14ac:dyDescent="0.25">
      <c r="A175" s="15" t="str">
        <f t="shared" si="2"/>
        <v>WILNA KRIEL</v>
      </c>
      <c r="B175" s="75">
        <v>174</v>
      </c>
      <c r="C175" s="76" t="s">
        <v>1860</v>
      </c>
      <c r="D175" s="77" t="s">
        <v>1861</v>
      </c>
      <c r="E175" s="78" t="s">
        <v>1677</v>
      </c>
      <c r="F175" s="79"/>
      <c r="G175" s="80"/>
      <c r="H175" s="81" t="s">
        <v>1678</v>
      </c>
      <c r="I175" s="78" t="s">
        <v>1679</v>
      </c>
      <c r="J175" s="77" t="s">
        <v>1680</v>
      </c>
      <c r="K175" s="77" t="s">
        <v>86</v>
      </c>
      <c r="L175" s="77" t="s">
        <v>1681</v>
      </c>
      <c r="M175" s="77" t="s">
        <v>1682</v>
      </c>
      <c r="N175" s="84"/>
      <c r="O175" s="83">
        <v>8813574</v>
      </c>
      <c r="S175" s="47"/>
      <c r="T175" s="31"/>
      <c r="U175" s="19"/>
      <c r="V175" s="19"/>
    </row>
    <row r="176" spans="1:22" ht="15" x14ac:dyDescent="0.25">
      <c r="A176" s="15" t="str">
        <f t="shared" si="2"/>
        <v>YVETTE BARNARD</v>
      </c>
      <c r="B176" s="64">
        <v>175</v>
      </c>
      <c r="C176" s="76" t="s">
        <v>1862</v>
      </c>
      <c r="D176" s="77" t="s">
        <v>1408</v>
      </c>
      <c r="E176" s="78"/>
      <c r="F176" s="79"/>
      <c r="G176" s="80"/>
      <c r="H176" s="81" t="s">
        <v>1863</v>
      </c>
      <c r="I176" s="78" t="s">
        <v>1864</v>
      </c>
      <c r="J176" s="77" t="s">
        <v>1107</v>
      </c>
      <c r="K176" s="77" t="s">
        <v>154</v>
      </c>
      <c r="L176" s="77" t="s">
        <v>1865</v>
      </c>
      <c r="M176" s="77" t="s">
        <v>1866</v>
      </c>
      <c r="N176" s="84" t="s">
        <v>1867</v>
      </c>
      <c r="O176" s="83" t="s">
        <v>1868</v>
      </c>
      <c r="S176" s="47"/>
      <c r="T176" s="31"/>
      <c r="U176" s="19"/>
      <c r="V176" s="19"/>
    </row>
    <row r="177" spans="1:22" ht="15" x14ac:dyDescent="0.25">
      <c r="A177" s="15" t="str">
        <f t="shared" si="2"/>
        <v>YVONNE BOHMER</v>
      </c>
      <c r="B177" s="75">
        <v>176</v>
      </c>
      <c r="C177" s="76" t="s">
        <v>1869</v>
      </c>
      <c r="D177" s="77" t="s">
        <v>1870</v>
      </c>
      <c r="E177" s="78"/>
      <c r="F177" s="79"/>
      <c r="G177" s="80"/>
      <c r="H177" s="81" t="s">
        <v>1871</v>
      </c>
      <c r="I177" s="78" t="s">
        <v>1872</v>
      </c>
      <c r="J177" s="77" t="s">
        <v>1873</v>
      </c>
      <c r="K177" s="77" t="s">
        <v>77</v>
      </c>
      <c r="L177" s="77"/>
      <c r="M177" s="77"/>
      <c r="N177" s="84" t="s">
        <v>1874</v>
      </c>
      <c r="O177" s="83" t="s">
        <v>1875</v>
      </c>
      <c r="S177" s="47"/>
      <c r="T177" s="31"/>
      <c r="U177" s="19"/>
      <c r="V177" s="19"/>
    </row>
    <row r="178" spans="1:22" ht="15" x14ac:dyDescent="0.25">
      <c r="A178" s="15" t="str">
        <f t="shared" si="2"/>
        <v>ZARENE HUTCHESSON</v>
      </c>
      <c r="B178" s="64">
        <v>177</v>
      </c>
      <c r="C178" s="76" t="s">
        <v>1876</v>
      </c>
      <c r="D178" s="77" t="s">
        <v>1877</v>
      </c>
      <c r="E178" s="78"/>
      <c r="F178" s="79"/>
      <c r="G178" s="80"/>
      <c r="H178" s="81" t="s">
        <v>1878</v>
      </c>
      <c r="I178" s="78" t="s">
        <v>1879</v>
      </c>
      <c r="J178" s="77" t="s">
        <v>1880</v>
      </c>
      <c r="K178" s="77" t="s">
        <v>17</v>
      </c>
      <c r="L178" s="77"/>
      <c r="M178" s="77" t="s">
        <v>1881</v>
      </c>
      <c r="N178" s="84" t="s">
        <v>1882</v>
      </c>
      <c r="O178" s="83" t="s">
        <v>1883</v>
      </c>
      <c r="S178" s="47"/>
      <c r="T178" s="31"/>
      <c r="U178" s="19"/>
      <c r="V178" s="19"/>
    </row>
    <row r="179" spans="1:22" ht="15" x14ac:dyDescent="0.25">
      <c r="A179" s="15" t="str">
        <f t="shared" si="2"/>
        <v>ZHAVANDRE VAN DER MERWE</v>
      </c>
      <c r="B179" s="75">
        <v>178</v>
      </c>
      <c r="C179" s="76" t="s">
        <v>1884</v>
      </c>
      <c r="D179" s="77" t="s">
        <v>1137</v>
      </c>
      <c r="E179" s="78" t="s">
        <v>1885</v>
      </c>
      <c r="F179" s="79"/>
      <c r="G179" s="80"/>
      <c r="H179" s="81" t="s">
        <v>1886</v>
      </c>
      <c r="I179" s="78" t="s">
        <v>1887</v>
      </c>
      <c r="J179" s="77" t="s">
        <v>708</v>
      </c>
      <c r="K179" s="77" t="s">
        <v>61</v>
      </c>
      <c r="L179" s="77" t="s">
        <v>1888</v>
      </c>
      <c r="M179" s="77" t="s">
        <v>1888</v>
      </c>
      <c r="N179" s="97" t="s">
        <v>1889</v>
      </c>
      <c r="O179" s="83" t="s">
        <v>1890</v>
      </c>
      <c r="S179" s="47"/>
      <c r="T179" s="31"/>
      <c r="U179" s="19"/>
      <c r="V179" s="19"/>
    </row>
    <row r="180" spans="1:22" ht="15.75" thickBot="1" x14ac:dyDescent="0.3">
      <c r="A180" s="15" t="str">
        <f t="shared" si="2"/>
        <v>ZODWA THABEDE</v>
      </c>
      <c r="B180" s="64">
        <v>179</v>
      </c>
      <c r="C180" s="101" t="s">
        <v>1891</v>
      </c>
      <c r="D180" s="102" t="s">
        <v>1892</v>
      </c>
      <c r="E180" s="103" t="s">
        <v>1893</v>
      </c>
      <c r="F180" s="104"/>
      <c r="G180" s="105"/>
      <c r="H180" s="106" t="s">
        <v>1894</v>
      </c>
      <c r="I180" s="103" t="s">
        <v>1895</v>
      </c>
      <c r="J180" s="102" t="s">
        <v>1896</v>
      </c>
      <c r="K180" s="102" t="s">
        <v>120</v>
      </c>
      <c r="L180" s="102" t="s">
        <v>1897</v>
      </c>
      <c r="M180" s="102" t="s">
        <v>1897</v>
      </c>
      <c r="N180" s="107" t="s">
        <v>1898</v>
      </c>
      <c r="O180" s="108" t="s">
        <v>1899</v>
      </c>
      <c r="S180" s="47"/>
      <c r="T180" s="31"/>
      <c r="U180" s="19"/>
      <c r="V180" s="19"/>
    </row>
    <row r="181" spans="1:22" ht="13.5" thickTop="1" x14ac:dyDescent="0.2">
      <c r="A181" s="15"/>
      <c r="B181" s="46"/>
      <c r="C181" s="46"/>
      <c r="E181" s="22"/>
      <c r="F181" s="22"/>
      <c r="J181" s="19"/>
      <c r="K181" s="19"/>
      <c r="L181" s="45"/>
      <c r="M181" s="20"/>
      <c r="N181" s="20"/>
      <c r="S181" s="47"/>
      <c r="T181" s="31"/>
      <c r="U181" s="19"/>
      <c r="V181" s="19"/>
    </row>
    <row r="182" spans="1:22" x14ac:dyDescent="0.2">
      <c r="A182" s="15"/>
      <c r="B182" s="46"/>
      <c r="C182" s="46"/>
      <c r="E182" s="22"/>
      <c r="F182" s="22"/>
      <c r="J182" s="19"/>
      <c r="K182" s="19"/>
      <c r="L182" s="45"/>
      <c r="M182" s="20"/>
      <c r="N182" s="20"/>
      <c r="S182" s="47"/>
      <c r="T182" s="31"/>
      <c r="U182" s="19"/>
      <c r="V182" s="19"/>
    </row>
    <row r="183" spans="1:22" x14ac:dyDescent="0.2">
      <c r="A183" s="15"/>
      <c r="B183" s="46"/>
      <c r="C183" s="46"/>
      <c r="E183" s="22"/>
      <c r="F183" s="22"/>
      <c r="J183" s="19"/>
      <c r="K183" s="19"/>
      <c r="L183" s="45"/>
      <c r="M183" s="20"/>
      <c r="N183" s="20"/>
      <c r="S183" s="47"/>
      <c r="T183" s="31"/>
      <c r="U183" s="19"/>
      <c r="V183" s="19"/>
    </row>
    <row r="184" spans="1:22" x14ac:dyDescent="0.2">
      <c r="A184" s="45"/>
      <c r="B184" s="46"/>
      <c r="C184" s="46"/>
      <c r="E184" s="22"/>
      <c r="F184" s="22"/>
      <c r="J184" s="19"/>
      <c r="K184" s="19"/>
      <c r="L184" s="45"/>
      <c r="M184" s="20"/>
      <c r="N184" s="20"/>
      <c r="S184" s="47"/>
      <c r="T184" s="31"/>
      <c r="U184" s="19"/>
      <c r="V184" s="19"/>
    </row>
    <row r="185" spans="1:22" x14ac:dyDescent="0.2">
      <c r="A185" s="15"/>
      <c r="B185" s="46"/>
      <c r="C185" s="46"/>
      <c r="E185" s="22"/>
      <c r="F185" s="22"/>
      <c r="J185" s="19"/>
      <c r="K185" s="19"/>
      <c r="L185" s="45"/>
      <c r="M185" s="20"/>
      <c r="N185" s="20"/>
      <c r="S185" s="47"/>
      <c r="T185" s="31"/>
      <c r="U185" s="19"/>
      <c r="V185" s="19"/>
    </row>
    <row r="186" spans="1:22" x14ac:dyDescent="0.2">
      <c r="A186" s="15"/>
      <c r="B186" s="46"/>
      <c r="C186" s="46"/>
      <c r="E186" s="22"/>
      <c r="F186" s="22"/>
      <c r="J186" s="19"/>
      <c r="K186" s="19"/>
      <c r="L186" s="45"/>
      <c r="M186" s="20"/>
      <c r="N186" s="20"/>
      <c r="S186" s="47"/>
      <c r="T186" s="31"/>
      <c r="U186" s="19"/>
      <c r="V186" s="19"/>
    </row>
    <row r="187" spans="1:22" x14ac:dyDescent="0.2">
      <c r="A187" s="45"/>
      <c r="B187" s="46"/>
      <c r="C187" s="46"/>
      <c r="E187" s="22"/>
      <c r="F187" s="22"/>
      <c r="J187" s="19"/>
      <c r="K187" s="19"/>
      <c r="L187" s="45"/>
      <c r="M187" s="20"/>
      <c r="N187" s="20"/>
      <c r="S187" s="47"/>
      <c r="T187" s="31"/>
      <c r="U187" s="19"/>
      <c r="V187" s="19"/>
    </row>
    <row r="188" spans="1:22" x14ac:dyDescent="0.2">
      <c r="A188" s="25"/>
      <c r="B188" s="46"/>
      <c r="C188" s="46"/>
      <c r="E188" s="22"/>
      <c r="F188" s="22"/>
      <c r="J188" s="19"/>
      <c r="K188" s="19"/>
      <c r="L188" s="45"/>
      <c r="M188" s="20"/>
      <c r="N188" s="20"/>
      <c r="S188" s="47"/>
      <c r="T188" s="31"/>
      <c r="U188" s="19"/>
      <c r="V188" s="19"/>
    </row>
    <row r="189" spans="1:22" x14ac:dyDescent="0.2">
      <c r="A189" s="15"/>
      <c r="B189" s="46"/>
      <c r="C189" s="46"/>
      <c r="E189" s="22"/>
      <c r="F189" s="22"/>
      <c r="J189" s="19"/>
      <c r="K189" s="19"/>
      <c r="L189" s="45"/>
      <c r="M189" s="20"/>
      <c r="N189" s="20"/>
      <c r="S189" s="47"/>
      <c r="T189" s="31"/>
      <c r="U189" s="19"/>
      <c r="V189" s="19"/>
    </row>
    <row r="190" spans="1:22" x14ac:dyDescent="0.2">
      <c r="A190" s="45"/>
      <c r="B190" s="46"/>
      <c r="C190" s="46"/>
      <c r="E190" s="22"/>
      <c r="F190" s="22"/>
      <c r="J190" s="19"/>
      <c r="K190" s="19"/>
      <c r="L190" s="45"/>
      <c r="M190" s="20"/>
      <c r="N190" s="20"/>
      <c r="S190" s="47"/>
      <c r="T190" s="31"/>
      <c r="U190" s="19"/>
      <c r="V190" s="19"/>
    </row>
    <row r="191" spans="1:22" x14ac:dyDescent="0.2">
      <c r="A191" s="45"/>
      <c r="B191" s="46"/>
      <c r="C191" s="46"/>
      <c r="E191" s="22"/>
      <c r="F191" s="22"/>
      <c r="J191" s="19"/>
      <c r="K191" s="19"/>
      <c r="L191" s="45"/>
      <c r="M191" s="20"/>
      <c r="N191" s="20"/>
      <c r="S191" s="47"/>
      <c r="T191" s="31"/>
      <c r="U191" s="19"/>
      <c r="V191" s="19"/>
    </row>
    <row r="192" spans="1:22" x14ac:dyDescent="0.2">
      <c r="A192" s="45"/>
      <c r="B192" s="46"/>
      <c r="C192" s="46"/>
      <c r="E192" s="22"/>
      <c r="F192" s="22"/>
      <c r="J192" s="19"/>
      <c r="K192" s="19"/>
      <c r="L192" s="45"/>
      <c r="M192" s="20"/>
      <c r="N192" s="20"/>
      <c r="S192" s="47"/>
      <c r="T192" s="31"/>
      <c r="U192" s="19"/>
      <c r="V192" s="19"/>
    </row>
    <row r="193" spans="1:22" x14ac:dyDescent="0.2">
      <c r="A193" s="45"/>
      <c r="B193" s="46"/>
      <c r="C193" s="46"/>
      <c r="E193" s="22"/>
      <c r="F193" s="22"/>
      <c r="J193" s="19"/>
      <c r="K193" s="19"/>
      <c r="L193" s="45"/>
      <c r="M193" s="20"/>
      <c r="N193" s="20"/>
      <c r="S193" s="47"/>
      <c r="T193" s="31"/>
      <c r="U193" s="19"/>
      <c r="V193" s="19"/>
    </row>
    <row r="194" spans="1:22" x14ac:dyDescent="0.2">
      <c r="A194" s="45"/>
      <c r="B194" s="46"/>
      <c r="C194" s="46"/>
      <c r="E194" s="22"/>
      <c r="F194" s="22"/>
      <c r="J194" s="19"/>
      <c r="K194" s="19"/>
      <c r="L194" s="45"/>
      <c r="M194" s="20"/>
      <c r="N194" s="20"/>
      <c r="S194" s="47"/>
      <c r="T194" s="31"/>
      <c r="U194" s="19"/>
      <c r="V194" s="19"/>
    </row>
  </sheetData>
  <sheetProtection algorithmName="SHA-512" hashValue="lyhNrkSvsxMHRRQ0G169ZDQKTRreZ+v8DCBGoV3eSzmLikSTMLV/jY11tzK2oZS/5t0B8hQH8/BmN623BzsGEg==" saltValue="qRzjTQX4UegH7cS14dRk8w==" spinCount="100000" sheet="1" selectLockedCells="1"/>
  <sortState xmlns:xlrd2="http://schemas.microsoft.com/office/spreadsheetml/2017/richdata2" ref="A2:A196">
    <sortCondition ref="A2"/>
  </sortState>
  <hyperlinks>
    <hyperlink ref="H46" r:id="rId1" xr:uid="{00000000-0004-0000-0300-000000000000}"/>
    <hyperlink ref="H70" r:id="rId2" xr:uid="{00000000-0004-0000-0300-000001000000}"/>
    <hyperlink ref="H61" r:id="rId3" xr:uid="{00000000-0004-0000-0300-000002000000}"/>
    <hyperlink ref="H150" r:id="rId4" xr:uid="{00000000-0004-0000-0300-000003000000}"/>
    <hyperlink ref="H140" r:id="rId5" xr:uid="{00000000-0004-0000-0300-000004000000}"/>
    <hyperlink ref="H127" r:id="rId6" xr:uid="{00000000-0004-0000-0300-000005000000}"/>
    <hyperlink ref="H50" r:id="rId7" xr:uid="{00000000-0004-0000-0300-000006000000}"/>
    <hyperlink ref="H43" r:id="rId8" xr:uid="{00000000-0004-0000-0300-000007000000}"/>
    <hyperlink ref="H23" r:id="rId9" xr:uid="{00000000-0004-0000-0300-000008000000}"/>
    <hyperlink ref="H14" r:id="rId10" xr:uid="{00000000-0004-0000-0300-000009000000}"/>
    <hyperlink ref="H147" r:id="rId11" xr:uid="{00000000-0004-0000-0300-00000A000000}"/>
    <hyperlink ref="H114" r:id="rId12" xr:uid="{00000000-0004-0000-0300-00000B000000}"/>
    <hyperlink ref="H115" r:id="rId13" xr:uid="{00000000-0004-0000-0300-00000C000000}"/>
    <hyperlink ref="H170" r:id="rId14" xr:uid="{00000000-0004-0000-0300-00000D000000}"/>
    <hyperlink ref="H137" r:id="rId15" xr:uid="{00000000-0004-0000-0300-00000E000000}"/>
    <hyperlink ref="H5" r:id="rId16" xr:uid="{00000000-0004-0000-0300-00000F000000}"/>
    <hyperlink ref="H62" r:id="rId17" xr:uid="{00000000-0004-0000-0300-000010000000}"/>
    <hyperlink ref="H58" r:id="rId18" xr:uid="{00000000-0004-0000-0300-000011000000}"/>
    <hyperlink ref="H112" r:id="rId19" xr:uid="{00000000-0004-0000-0300-000012000000}"/>
    <hyperlink ref="H100" r:id="rId20" xr:uid="{00000000-0004-0000-0300-000013000000}"/>
    <hyperlink ref="H77" r:id="rId21" xr:uid="{00000000-0004-0000-0300-000014000000}"/>
    <hyperlink ref="H22" r:id="rId22" xr:uid="{00000000-0004-0000-0300-000015000000}"/>
    <hyperlink ref="H129" r:id="rId23" xr:uid="{00000000-0004-0000-0300-000016000000}"/>
    <hyperlink ref="H91" r:id="rId24" xr:uid="{00000000-0004-0000-0300-000017000000}"/>
    <hyperlink ref="H105" r:id="rId25" xr:uid="{00000000-0004-0000-0300-000018000000}"/>
    <hyperlink ref="H12" r:id="rId26" xr:uid="{00000000-0004-0000-0300-000019000000}"/>
    <hyperlink ref="H31" r:id="rId27" xr:uid="{00000000-0004-0000-0300-00001A000000}"/>
    <hyperlink ref="H59" r:id="rId28" xr:uid="{00000000-0004-0000-0300-00001B000000}"/>
    <hyperlink ref="H148" r:id="rId29" xr:uid="{00000000-0004-0000-0300-00001C000000}"/>
    <hyperlink ref="H130" r:id="rId30" xr:uid="{00000000-0004-0000-0300-00001D000000}"/>
    <hyperlink ref="H28" r:id="rId31" xr:uid="{00000000-0004-0000-0300-00001E000000}"/>
    <hyperlink ref="H74" r:id="rId32" xr:uid="{00000000-0004-0000-0300-00001F000000}"/>
    <hyperlink ref="H102" r:id="rId33" xr:uid="{00000000-0004-0000-0300-000020000000}"/>
    <hyperlink ref="H48" r:id="rId34" xr:uid="{00000000-0004-0000-0300-000021000000}"/>
    <hyperlink ref="H157" r:id="rId35" xr:uid="{00000000-0004-0000-0300-000022000000}"/>
    <hyperlink ref="H38" r:id="rId36" xr:uid="{00000000-0004-0000-0300-000023000000}"/>
    <hyperlink ref="H84" r:id="rId37" xr:uid="{00000000-0004-0000-0300-000024000000}"/>
    <hyperlink ref="H17" r:id="rId38" xr:uid="{00000000-0004-0000-0300-000025000000}"/>
    <hyperlink ref="H4" r:id="rId39" xr:uid="{00000000-0004-0000-0300-000026000000}"/>
    <hyperlink ref="H53" r:id="rId40" xr:uid="{00000000-0004-0000-0300-000027000000}"/>
    <hyperlink ref="H80" r:id="rId41" xr:uid="{00000000-0004-0000-0300-000028000000}"/>
    <hyperlink ref="H30" r:id="rId42" xr:uid="{00000000-0004-0000-0300-000029000000}"/>
    <hyperlink ref="H16" r:id="rId43" xr:uid="{00000000-0004-0000-0300-00002A000000}"/>
    <hyperlink ref="H161" r:id="rId44" xr:uid="{00000000-0004-0000-0300-00002B000000}"/>
    <hyperlink ref="H160" r:id="rId45" xr:uid="{00000000-0004-0000-0300-00002C000000}"/>
    <hyperlink ref="H45" r:id="rId46" xr:uid="{00000000-0004-0000-0300-00002D000000}"/>
    <hyperlink ref="H124" r:id="rId47" xr:uid="{00000000-0004-0000-0300-00002E000000}"/>
    <hyperlink ref="H125" r:id="rId48" xr:uid="{00000000-0004-0000-0300-00002F000000}"/>
    <hyperlink ref="H76" r:id="rId49" xr:uid="{00000000-0004-0000-0300-000030000000}"/>
    <hyperlink ref="H56" r:id="rId50" xr:uid="{00000000-0004-0000-0300-000031000000}"/>
    <hyperlink ref="H66" r:id="rId51" xr:uid="{00000000-0004-0000-0300-000032000000}"/>
    <hyperlink ref="H71" r:id="rId52" xr:uid="{00000000-0004-0000-0300-000033000000}"/>
    <hyperlink ref="H89" r:id="rId53" xr:uid="{00000000-0004-0000-0300-000034000000}"/>
    <hyperlink ref="H134" r:id="rId54" xr:uid="{00000000-0004-0000-0300-000035000000}"/>
    <hyperlink ref="H175" r:id="rId55" xr:uid="{00000000-0004-0000-0300-000036000000}"/>
    <hyperlink ref="H174" r:id="rId56" xr:uid="{00000000-0004-0000-0300-000037000000}"/>
    <hyperlink ref="H103" r:id="rId57" xr:uid="{00000000-0004-0000-0300-000038000000}"/>
    <hyperlink ref="H64" r:id="rId58" xr:uid="{00000000-0004-0000-0300-000039000000}"/>
    <hyperlink ref="H146" r:id="rId59" xr:uid="{00000000-0004-0000-0300-00003A000000}"/>
    <hyperlink ref="H176" r:id="rId60" xr:uid="{00000000-0004-0000-0300-00003B000000}"/>
    <hyperlink ref="H143" r:id="rId61" xr:uid="{00000000-0004-0000-0300-00003C000000}"/>
    <hyperlink ref="H83" r:id="rId62" xr:uid="{00000000-0004-0000-0300-00003D000000}"/>
    <hyperlink ref="H92" r:id="rId63" xr:uid="{00000000-0004-0000-0300-00003E000000}"/>
    <hyperlink ref="H60" r:id="rId64" xr:uid="{00000000-0004-0000-0300-00003F000000}"/>
    <hyperlink ref="H2" r:id="rId65" xr:uid="{00000000-0004-0000-0300-000040000000}"/>
    <hyperlink ref="H119" r:id="rId66" xr:uid="{00000000-0004-0000-0300-000041000000}"/>
    <hyperlink ref="H72" r:id="rId67" xr:uid="{00000000-0004-0000-0300-000042000000}"/>
    <hyperlink ref="H177" r:id="rId68" xr:uid="{00000000-0004-0000-0300-000043000000}"/>
    <hyperlink ref="H155" r:id="rId69" xr:uid="{00000000-0004-0000-0300-000044000000}"/>
    <hyperlink ref="H179" r:id="rId70" xr:uid="{00000000-0004-0000-0300-000045000000}"/>
    <hyperlink ref="H40" r:id="rId71" xr:uid="{00000000-0004-0000-0300-000046000000}"/>
    <hyperlink ref="H41" r:id="rId72" xr:uid="{00000000-0004-0000-0300-000047000000}"/>
    <hyperlink ref="H10" r:id="rId73" xr:uid="{00000000-0004-0000-0300-000048000000}"/>
    <hyperlink ref="H3" r:id="rId74" xr:uid="{00000000-0004-0000-0300-000049000000}"/>
    <hyperlink ref="H154" r:id="rId75" xr:uid="{00000000-0004-0000-0300-00004A000000}"/>
    <hyperlink ref="H180" r:id="rId76" xr:uid="{00000000-0004-0000-0300-00004B000000}"/>
    <hyperlink ref="H11" r:id="rId77" xr:uid="{00000000-0004-0000-0300-00004C000000}"/>
    <hyperlink ref="H13" r:id="rId78" xr:uid="{00000000-0004-0000-0300-00004D000000}"/>
    <hyperlink ref="H9" r:id="rId79" xr:uid="{00000000-0004-0000-0300-00004E000000}"/>
    <hyperlink ref="H57" r:id="rId80" xr:uid="{00000000-0004-0000-0300-00004F000000}"/>
    <hyperlink ref="H81" r:id="rId81" xr:uid="{00000000-0004-0000-0300-000050000000}"/>
    <hyperlink ref="H107" r:id="rId82" xr:uid="{00000000-0004-0000-0300-000051000000}"/>
    <hyperlink ref="H141" r:id="rId83" xr:uid="{00000000-0004-0000-0300-000052000000}"/>
    <hyperlink ref="H7" r:id="rId84" xr:uid="{00000000-0004-0000-0300-000053000000}"/>
    <hyperlink ref="H63" r:id="rId85" xr:uid="{00000000-0004-0000-0300-000054000000}"/>
    <hyperlink ref="H87" r:id="rId86" xr:uid="{00000000-0004-0000-0300-000055000000}"/>
    <hyperlink ref="H138" r:id="rId87" xr:uid="{00000000-0004-0000-0300-000056000000}"/>
    <hyperlink ref="H25" r:id="rId88" xr:uid="{00000000-0004-0000-0300-000057000000}"/>
    <hyperlink ref="H24" r:id="rId89" xr:uid="{00000000-0004-0000-0300-000058000000}"/>
    <hyperlink ref="H8" r:id="rId90" xr:uid="{00000000-0004-0000-0300-000059000000}"/>
    <hyperlink ref="H106" r:id="rId91" xr:uid="{00000000-0004-0000-0300-00005A000000}"/>
    <hyperlink ref="H171" r:id="rId92" xr:uid="{00000000-0004-0000-0300-00005B000000}"/>
    <hyperlink ref="H156" r:id="rId93" xr:uid="{00000000-0004-0000-0300-00005C000000}"/>
    <hyperlink ref="H54" r:id="rId94" xr:uid="{00000000-0004-0000-0300-00005D000000}"/>
    <hyperlink ref="H121" r:id="rId95" xr:uid="{00000000-0004-0000-0300-00005E000000}"/>
    <hyperlink ref="H133" r:id="rId96" xr:uid="{00000000-0004-0000-0300-00005F000000}"/>
    <hyperlink ref="H82" r:id="rId97" xr:uid="{00000000-0004-0000-0300-000060000000}"/>
    <hyperlink ref="H131" r:id="rId98" xr:uid="{00000000-0004-0000-0300-000061000000}"/>
    <hyperlink ref="H122" r:id="rId99" xr:uid="{00000000-0004-0000-0300-000062000000}"/>
    <hyperlink ref="H168" r:id="rId100" xr:uid="{00000000-0004-0000-0300-000063000000}"/>
    <hyperlink ref="H149" r:id="rId101" xr:uid="{00000000-0004-0000-0300-000064000000}"/>
    <hyperlink ref="H104" r:id="rId102" xr:uid="{00000000-0004-0000-0300-000065000000}"/>
    <hyperlink ref="H153" r:id="rId103" xr:uid="{00000000-0004-0000-0300-000066000000}"/>
    <hyperlink ref="H169" r:id="rId104" xr:uid="{00000000-0004-0000-0300-000067000000}"/>
    <hyperlink ref="H90" r:id="rId105" xr:uid="{00000000-0004-0000-0300-000068000000}"/>
    <hyperlink ref="H152" r:id="rId106" xr:uid="{00000000-0004-0000-0300-000069000000}"/>
    <hyperlink ref="H94" r:id="rId107" xr:uid="{00000000-0004-0000-0300-00006A000000}"/>
    <hyperlink ref="H78" r:id="rId108" xr:uid="{00000000-0004-0000-0300-00006B000000}"/>
    <hyperlink ref="H19" r:id="rId109" xr:uid="{00000000-0004-0000-0300-00006C000000}"/>
    <hyperlink ref="H44" r:id="rId110" xr:uid="{00000000-0004-0000-0300-00006D000000}"/>
    <hyperlink ref="H75" r:id="rId111" xr:uid="{00000000-0004-0000-0300-00006E000000}"/>
    <hyperlink ref="H118" r:id="rId112" xr:uid="{00000000-0004-0000-0300-00006F000000}"/>
    <hyperlink ref="H110" r:id="rId113" xr:uid="{00000000-0004-0000-0300-000070000000}"/>
    <hyperlink ref="H116" r:id="rId114" xr:uid="{00000000-0004-0000-0300-000071000000}"/>
    <hyperlink ref="H27" r:id="rId115" xr:uid="{00000000-0004-0000-0300-000072000000}"/>
    <hyperlink ref="H79" r:id="rId116" xr:uid="{00000000-0004-0000-0300-000073000000}"/>
    <hyperlink ref="H178" r:id="rId117" xr:uid="{00000000-0004-0000-0300-000074000000}"/>
    <hyperlink ref="H93" r:id="rId118" xr:uid="{00000000-0004-0000-0300-000075000000}"/>
    <hyperlink ref="H52" r:id="rId119" xr:uid="{00000000-0004-0000-0300-000076000000}"/>
    <hyperlink ref="H39" r:id="rId120" xr:uid="{00000000-0004-0000-0300-000077000000}"/>
    <hyperlink ref="H144" r:id="rId121" xr:uid="{00000000-0004-0000-0300-000078000000}"/>
    <hyperlink ref="H163" r:id="rId122" xr:uid="{00000000-0004-0000-0300-000079000000}"/>
    <hyperlink ref="H21" r:id="rId123" xr:uid="{00000000-0004-0000-0300-00007A000000}"/>
    <hyperlink ref="H69" r:id="rId124" xr:uid="{00000000-0004-0000-0300-00007B000000}"/>
    <hyperlink ref="H67" r:id="rId125" xr:uid="{00000000-0004-0000-0300-00007C000000}"/>
    <hyperlink ref="H108" r:id="rId126" xr:uid="{00000000-0004-0000-0300-00007D000000}"/>
    <hyperlink ref="H113" r:id="rId127" xr:uid="{00000000-0004-0000-0300-00007E000000}"/>
    <hyperlink ref="H97" r:id="rId128" xr:uid="{00000000-0004-0000-0300-00007F000000}"/>
    <hyperlink ref="H139" r:id="rId129" xr:uid="{00000000-0004-0000-0300-000080000000}"/>
    <hyperlink ref="H99" r:id="rId130" xr:uid="{00000000-0004-0000-0300-000081000000}"/>
    <hyperlink ref="H86" r:id="rId131" xr:uid="{00000000-0004-0000-0300-000082000000}"/>
    <hyperlink ref="H51" r:id="rId132" xr:uid="{00000000-0004-0000-0300-000083000000}"/>
    <hyperlink ref="H126" r:id="rId133" display="mailto:nellielambrechts@gmail.com" xr:uid="{00000000-0004-0000-0300-000084000000}"/>
    <hyperlink ref="H98" r:id="rId134" xr:uid="{00000000-0004-0000-0300-000085000000}"/>
    <hyperlink ref="H36" r:id="rId135" xr:uid="{00000000-0004-0000-0300-000086000000}"/>
    <hyperlink ref="H26" r:id="rId136" xr:uid="{00000000-0004-0000-0300-000087000000}"/>
    <hyperlink ref="H172" r:id="rId137" xr:uid="{00000000-0004-0000-0300-000088000000}"/>
    <hyperlink ref="H18" r:id="rId138" xr:uid="{00000000-0004-0000-0300-000089000000}"/>
    <hyperlink ref="H162" r:id="rId139" xr:uid="{00000000-0004-0000-0300-00008A000000}"/>
    <hyperlink ref="H68" r:id="rId140" xr:uid="{00000000-0004-0000-0300-00008B000000}"/>
    <hyperlink ref="H6" r:id="rId141" xr:uid="{00000000-0004-0000-0300-00008C000000}"/>
    <hyperlink ref="H15" r:id="rId142" xr:uid="{00000000-0004-0000-0300-00008D000000}"/>
    <hyperlink ref="H132" r:id="rId143" display="stoma.wound@telkomsa.net" xr:uid="{00000000-0004-0000-0300-00008E000000}"/>
    <hyperlink ref="H159" r:id="rId144" xr:uid="{00000000-0004-0000-0300-00008F000000}"/>
    <hyperlink ref="H142" r:id="rId145" xr:uid="{00000000-0004-0000-0300-000090000000}"/>
    <hyperlink ref="H135" r:id="rId146" xr:uid="{00000000-0004-0000-0300-000091000000}"/>
    <hyperlink ref="H158" r:id="rId147" xr:uid="{00000000-0004-0000-0300-000092000000}"/>
    <hyperlink ref="H128" r:id="rId148" xr:uid="{00000000-0004-0000-0300-000093000000}"/>
    <hyperlink ref="H111" r:id="rId149" xr:uid="{00000000-0004-0000-0300-000094000000}"/>
    <hyperlink ref="H109" r:id="rId150" xr:uid="{00000000-0004-0000-0300-000095000000}"/>
    <hyperlink ref="H96" r:id="rId151" xr:uid="{00000000-0004-0000-0300-000096000000}"/>
    <hyperlink ref="H85" r:id="rId152" xr:uid="{00000000-0004-0000-0300-000097000000}"/>
    <hyperlink ref="H65" r:id="rId153" xr:uid="{00000000-0004-0000-0300-000098000000}"/>
    <hyperlink ref="H49" r:id="rId154" tooltip="blocked::mailto:esmarie@absamail.co.za" display="mailto:esmarie@absamail.co.za" xr:uid="{00000000-0004-0000-0300-000099000000}"/>
    <hyperlink ref="H37" r:id="rId155" xr:uid="{00000000-0004-0000-0300-00009A000000}"/>
    <hyperlink ref="H33" r:id="rId156" xr:uid="{00000000-0004-0000-0300-00009B000000}"/>
    <hyperlink ref="H167" r:id="rId157" xr:uid="{00000000-0004-0000-0300-00009C000000}"/>
    <hyperlink ref="H173" r:id="rId158" xr:uid="{00000000-0004-0000-0300-00009D000000}"/>
    <hyperlink ref="H166" r:id="rId159" xr:uid="{00000000-0004-0000-0300-00009E000000}"/>
    <hyperlink ref="H88" r:id="rId160" xr:uid="{00000000-0004-0000-0300-00009F000000}"/>
    <hyperlink ref="H42" r:id="rId161" xr:uid="{00000000-0004-0000-0300-0000A0000000}"/>
    <hyperlink ref="H29" r:id="rId162" xr:uid="{00000000-0004-0000-0300-0000A1000000}"/>
    <hyperlink ref="H164" r:id="rId163" xr:uid="{00000000-0004-0000-0300-0000A2000000}"/>
    <hyperlink ref="H165" r:id="rId164" xr:uid="{00000000-0004-0000-0300-0000A3000000}"/>
    <hyperlink ref="H20" r:id="rId165" xr:uid="{00000000-0004-0000-0300-0000A4000000}"/>
    <hyperlink ref="H55" r:id="rId166" xr:uid="{00000000-0004-0000-0300-0000A5000000}"/>
    <hyperlink ref="H47" r:id="rId167" xr:uid="{00000000-0004-0000-0300-0000A6000000}"/>
    <hyperlink ref="H145" r:id="rId168" xr:uid="{00000000-0004-0000-0300-0000A7000000}"/>
    <hyperlink ref="H117" r:id="rId169" xr:uid="{00000000-0004-0000-0300-0000A8000000}"/>
    <hyperlink ref="H123" r:id="rId170" xr:uid="{00000000-0004-0000-0300-0000A9000000}"/>
    <hyperlink ref="H151" r:id="rId171" xr:uid="{00000000-0004-0000-0300-0000AA000000}"/>
    <hyperlink ref="H73" r:id="rId172" xr:uid="{00000000-0004-0000-0300-0000AB000000}"/>
  </hyperlinks>
  <pageMargins left="0.17" right="0.17" top="0.19685039370078741" bottom="0.23622047244094491" header="0.15748031496062992" footer="0.15748031496062992"/>
  <pageSetup paperSize="9" scale="28" fitToHeight="0" orientation="landscape" r:id="rId17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101</vt:i4>
      </vt:variant>
    </vt:vector>
  </HeadingPairs>
  <TitlesOfParts>
    <vt:vector size="102" baseType="lpstr">
      <vt:lpstr>INVOICE</vt:lpstr>
      <vt:lpstr>AMOUNT1</vt:lpstr>
      <vt:lpstr>AMOUNT10</vt:lpstr>
      <vt:lpstr>AMOUNT11</vt:lpstr>
      <vt:lpstr>AMOUNT12</vt:lpstr>
      <vt:lpstr>AMOUNT13</vt:lpstr>
      <vt:lpstr>AMOUNT14</vt:lpstr>
      <vt:lpstr>AMOUNT15</vt:lpstr>
      <vt:lpstr>AMOUNT2</vt:lpstr>
      <vt:lpstr>AMOUNT3</vt:lpstr>
      <vt:lpstr>AMOUNT4</vt:lpstr>
      <vt:lpstr>AMOUNT5</vt:lpstr>
      <vt:lpstr>AMOUNT6</vt:lpstr>
      <vt:lpstr>AMOUNT7</vt:lpstr>
      <vt:lpstr>AMOUNT8</vt:lpstr>
      <vt:lpstr>AMOUNT9</vt:lpstr>
      <vt:lpstr>ClaimItems</vt:lpstr>
      <vt:lpstr>ClaimsRange</vt:lpstr>
      <vt:lpstr>Date1</vt:lpstr>
      <vt:lpstr>Date10</vt:lpstr>
      <vt:lpstr>Date11</vt:lpstr>
      <vt:lpstr>Date12</vt:lpstr>
      <vt:lpstr>Date13</vt:lpstr>
      <vt:lpstr>Date14</vt:lpstr>
      <vt:lpstr>Date15</vt:lpstr>
      <vt:lpstr>Date2</vt:lpstr>
      <vt:lpstr>Date3</vt:lpstr>
      <vt:lpstr>Date4</vt:lpstr>
      <vt:lpstr>Date5</vt:lpstr>
      <vt:lpstr>Date6</vt:lpstr>
      <vt:lpstr>Date7</vt:lpstr>
      <vt:lpstr>Date8</vt:lpstr>
      <vt:lpstr>Date9</vt:lpstr>
      <vt:lpstr>DateDate4</vt:lpstr>
      <vt:lpstr>Days</vt:lpstr>
      <vt:lpstr>DeclineReason</vt:lpstr>
      <vt:lpstr>DOBDay</vt:lpstr>
      <vt:lpstr>DOBMonth</vt:lpstr>
      <vt:lpstr>DOBYear</vt:lpstr>
      <vt:lpstr>Exudate</vt:lpstr>
      <vt:lpstr>FulleName</vt:lpstr>
      <vt:lpstr>HospitalList</vt:lpstr>
      <vt:lpstr>Hospitals</vt:lpstr>
      <vt:lpstr>inv_date1</vt:lpstr>
      <vt:lpstr>inv_no1</vt:lpstr>
      <vt:lpstr>inv_total1</vt:lpstr>
      <vt:lpstr>InvSubTot</vt:lpstr>
      <vt:lpstr>InvTotal</vt:lpstr>
      <vt:lpstr>InvVAT</vt:lpstr>
      <vt:lpstr>Location</vt:lpstr>
      <vt:lpstr>LUVatRate</vt:lpstr>
      <vt:lpstr>MedAidGUIDList</vt:lpstr>
      <vt:lpstr>MedAidOther</vt:lpstr>
      <vt:lpstr>Months</vt:lpstr>
      <vt:lpstr>Patient_Medical_Aid</vt:lpstr>
      <vt:lpstr>Patient_Medical_Aid_Number</vt:lpstr>
      <vt:lpstr>PATIENT_NAME</vt:lpstr>
      <vt:lpstr>pd_pnp</vt:lpstr>
      <vt:lpstr>PNPList</vt:lpstr>
      <vt:lpstr>PNPMatrix</vt:lpstr>
      <vt:lpstr>pnpname</vt:lpstr>
      <vt:lpstr>INVOICE!Print_Area</vt:lpstr>
      <vt:lpstr>'PNP2011'!Print_Area</vt:lpstr>
      <vt:lpstr>'PNP2011'!Print_Titles</vt:lpstr>
      <vt:lpstr>Reason1</vt:lpstr>
      <vt:lpstr>Reason10</vt:lpstr>
      <vt:lpstr>Reason11</vt:lpstr>
      <vt:lpstr>Reason12</vt:lpstr>
      <vt:lpstr>Reason13</vt:lpstr>
      <vt:lpstr>Reason14</vt:lpstr>
      <vt:lpstr>Reason15</vt:lpstr>
      <vt:lpstr>Reason2</vt:lpstr>
      <vt:lpstr>Reason3</vt:lpstr>
      <vt:lpstr>Reason4</vt:lpstr>
      <vt:lpstr>Reason5</vt:lpstr>
      <vt:lpstr>Reason6</vt:lpstr>
      <vt:lpstr>Reason7</vt:lpstr>
      <vt:lpstr>Reason8</vt:lpstr>
      <vt:lpstr>Reason9</vt:lpstr>
      <vt:lpstr>StockCode</vt:lpstr>
      <vt:lpstr>StockCodes</vt:lpstr>
      <vt:lpstr>Stocklist</vt:lpstr>
      <vt:lpstr>Territory</vt:lpstr>
      <vt:lpstr>TreatmentGoals</vt:lpstr>
      <vt:lpstr>TreatmentPlan</vt:lpstr>
      <vt:lpstr>Type1</vt:lpstr>
      <vt:lpstr>Type10</vt:lpstr>
      <vt:lpstr>Type11</vt:lpstr>
      <vt:lpstr>Type12</vt:lpstr>
      <vt:lpstr>Type13</vt:lpstr>
      <vt:lpstr>Type14</vt:lpstr>
      <vt:lpstr>Type15</vt:lpstr>
      <vt:lpstr>Type2</vt:lpstr>
      <vt:lpstr>Type3</vt:lpstr>
      <vt:lpstr>Type4</vt:lpstr>
      <vt:lpstr>Type5</vt:lpstr>
      <vt:lpstr>Type6</vt:lpstr>
      <vt:lpstr>Type7</vt:lpstr>
      <vt:lpstr>Type8</vt:lpstr>
      <vt:lpstr>Type9</vt:lpstr>
      <vt:lpstr>VATRate</vt:lpstr>
      <vt:lpstr>Years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Lourens Botha</dc:creator>
  <cp:lastModifiedBy>Thomas Hendrik Francis</cp:lastModifiedBy>
  <cp:lastPrinted>2018-07-06T11:48:08Z</cp:lastPrinted>
  <dcterms:created xsi:type="dcterms:W3CDTF">2016-04-15T01:18:30Z</dcterms:created>
  <dcterms:modified xsi:type="dcterms:W3CDTF">2022-06-10T15:23:53Z</dcterms:modified>
</cp:coreProperties>
</file>